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720" firstSheet="1" activeTab="7"/>
  </bookViews>
  <sheets>
    <sheet name="cічень " sheetId="2" r:id="rId1"/>
    <sheet name="лютий " sheetId="3" r:id="rId2"/>
    <sheet name="березень " sheetId="4" r:id="rId3"/>
    <sheet name="квітень  " sheetId="5" r:id="rId4"/>
    <sheet name="травень " sheetId="6" r:id="rId5"/>
    <sheet name="червень" sheetId="7" r:id="rId6"/>
    <sheet name="липень " sheetId="8" r:id="rId7"/>
    <sheet name="серпень " sheetId="9" r:id="rId8"/>
  </sheets>
  <calcPr calcId="162913"/>
</workbook>
</file>

<file path=xl/calcChain.xml><?xml version="1.0" encoding="utf-8"?>
<calcChain xmlns="http://schemas.openxmlformats.org/spreadsheetml/2006/main">
  <c r="F7" i="9" l="1"/>
  <c r="F19" i="9"/>
  <c r="F20" i="9"/>
  <c r="F21" i="9"/>
  <c r="F18" i="9"/>
  <c r="F13" i="9"/>
  <c r="F14" i="9"/>
  <c r="F15" i="9"/>
  <c r="F16" i="9"/>
  <c r="F12" i="9"/>
  <c r="F10" i="9"/>
  <c r="F9" i="9"/>
  <c r="F8" i="9"/>
  <c r="G8" i="9"/>
  <c r="G7" i="9"/>
  <c r="G10" i="9"/>
  <c r="G9" i="9"/>
  <c r="E15" i="9"/>
  <c r="E22" i="9" s="1"/>
  <c r="G22" i="9"/>
  <c r="F22" i="9" l="1"/>
  <c r="F19" i="8"/>
  <c r="F20" i="8"/>
  <c r="F21" i="8"/>
  <c r="F18" i="8"/>
  <c r="F13" i="8"/>
  <c r="F14" i="8"/>
  <c r="F15" i="8"/>
  <c r="F16" i="8"/>
  <c r="F12" i="8"/>
  <c r="F8" i="8"/>
  <c r="F9" i="8"/>
  <c r="F10" i="8"/>
  <c r="F7" i="8"/>
  <c r="G7" i="8"/>
  <c r="G10" i="8"/>
  <c r="G9" i="8"/>
  <c r="F19" i="7"/>
  <c r="F20" i="7"/>
  <c r="F21" i="7"/>
  <c r="F18" i="7"/>
  <c r="F13" i="7"/>
  <c r="F14" i="7"/>
  <c r="F15" i="7"/>
  <c r="F16" i="7"/>
  <c r="F12" i="7"/>
  <c r="F8" i="7"/>
  <c r="F9" i="7"/>
  <c r="F10" i="7"/>
  <c r="F7" i="7"/>
  <c r="G8" i="7"/>
  <c r="G22" i="7"/>
  <c r="G7" i="7"/>
  <c r="G10" i="7"/>
  <c r="G9" i="7"/>
  <c r="G22" i="5" l="1"/>
  <c r="F18" i="6"/>
  <c r="F19" i="6"/>
  <c r="F20" i="6"/>
  <c r="F21" i="6"/>
  <c r="F22" i="6"/>
  <c r="F13" i="6"/>
  <c r="F14" i="6"/>
  <c r="F16" i="6"/>
  <c r="F12" i="6"/>
  <c r="F8" i="6"/>
  <c r="F9" i="6"/>
  <c r="F10" i="6"/>
  <c r="F7" i="6"/>
  <c r="H10" i="6"/>
  <c r="H9" i="6"/>
  <c r="H8" i="6"/>
  <c r="H7" i="6"/>
  <c r="G22" i="6"/>
  <c r="G10" i="6"/>
  <c r="G9" i="6"/>
  <c r="G8" i="6"/>
  <c r="G7" i="6"/>
  <c r="E15" i="8"/>
  <c r="E22" i="8" s="1"/>
  <c r="G22" i="8"/>
  <c r="E15" i="7"/>
  <c r="E22" i="7" s="1"/>
  <c r="E15" i="6"/>
  <c r="E22" i="6" s="1"/>
  <c r="F22" i="8" l="1"/>
  <c r="F22" i="7"/>
  <c r="F20" i="5"/>
  <c r="E15" i="5"/>
  <c r="F9" i="5"/>
  <c r="G10" i="5"/>
  <c r="F10" i="5" s="1"/>
  <c r="G9" i="5"/>
  <c r="F8" i="4"/>
  <c r="F8" i="5"/>
  <c r="G7" i="5"/>
  <c r="F7" i="5" s="1"/>
  <c r="G8" i="5"/>
  <c r="E22" i="5"/>
  <c r="F21" i="5"/>
  <c r="F19" i="5"/>
  <c r="F18" i="5"/>
  <c r="F16" i="5"/>
  <c r="F14" i="5"/>
  <c r="F13" i="5"/>
  <c r="F22" i="5" l="1"/>
  <c r="G10" i="4"/>
  <c r="G8" i="4"/>
  <c r="H10" i="2"/>
  <c r="F10" i="4"/>
  <c r="F19" i="4"/>
  <c r="F20" i="4"/>
  <c r="F21" i="4"/>
  <c r="F18" i="4"/>
  <c r="F13" i="4"/>
  <c r="F14" i="4"/>
  <c r="F15" i="4"/>
  <c r="F16" i="4"/>
  <c r="F12" i="4"/>
  <c r="G20" i="4"/>
  <c r="F9" i="4"/>
  <c r="F7" i="4"/>
  <c r="G7" i="4"/>
  <c r="G9" i="4"/>
  <c r="G22" i="4" l="1"/>
  <c r="F22" i="4"/>
  <c r="E22" i="4"/>
  <c r="E22" i="3" l="1"/>
  <c r="G22" i="3"/>
  <c r="F22" i="3"/>
  <c r="F10" i="3" l="1"/>
  <c r="F9" i="3"/>
  <c r="F8" i="3"/>
  <c r="F7" i="3"/>
  <c r="G10" i="3"/>
  <c r="G9" i="3"/>
  <c r="G7" i="3"/>
  <c r="F10" i="2" l="1"/>
  <c r="F9" i="2"/>
  <c r="F22" i="2" l="1"/>
  <c r="E22" i="2" l="1"/>
</calcChain>
</file>

<file path=xl/sharedStrings.xml><?xml version="1.0" encoding="utf-8"?>
<sst xmlns="http://schemas.openxmlformats.org/spreadsheetml/2006/main" count="199" uniqueCount="32">
  <si>
    <t>№ п/п</t>
  </si>
  <si>
    <t>КФК</t>
  </si>
  <si>
    <t>Розшифровка</t>
  </si>
  <si>
    <t>Використання товарів та послуг</t>
  </si>
  <si>
    <r>
      <t>Медикаменти та перев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язувальні матеріали</t>
    </r>
  </si>
  <si>
    <t>Продукти харчування</t>
  </si>
  <si>
    <t>Оплата послуг(крім комунальних)</t>
  </si>
  <si>
    <t>Оплата комунальних послуг та енергоносіїв</t>
  </si>
  <si>
    <t xml:space="preserve">Оплата водопостачання та водовідведення </t>
  </si>
  <si>
    <t>Оплата електроенергії</t>
  </si>
  <si>
    <t>ВСЬОГО</t>
  </si>
  <si>
    <t xml:space="preserve">ЗВІТ про надходження та використання всіх отриманих коштів </t>
  </si>
  <si>
    <t xml:space="preserve">Надходження та використання коштів загального та спеціального фонду                                         </t>
  </si>
  <si>
    <r>
      <t>Предмети</t>
    </r>
    <r>
      <rPr>
        <sz val="11"/>
        <color theme="1"/>
        <rFont val="Calibri"/>
        <family val="2"/>
        <charset val="204"/>
      </rPr>
      <t>,</t>
    </r>
    <r>
      <rPr>
        <sz val="11"/>
        <color theme="1"/>
        <rFont val="Calibri"/>
        <family val="2"/>
        <charset val="204"/>
        <scheme val="minor"/>
      </rPr>
      <t xml:space="preserve"> матеріали, обладнання та інвентар</t>
    </r>
  </si>
  <si>
    <t>Воскресенською  ЗОШ І-ІІІ ступенів</t>
  </si>
  <si>
    <t xml:space="preserve">Оплата теплопостачання </t>
  </si>
  <si>
    <t xml:space="preserve">Окремі заходи  по реалізації державних програм </t>
  </si>
  <si>
    <t>Оплата інших енергонасіїв  та інш  комун послуг</t>
  </si>
  <si>
    <r>
      <t xml:space="preserve">Затверджено кошторисом      </t>
    </r>
    <r>
      <rPr>
        <b/>
        <u/>
        <sz val="12"/>
        <color theme="1"/>
        <rFont val="Calibri"/>
        <family val="2"/>
        <charset val="204"/>
        <scheme val="minor"/>
      </rPr>
      <t xml:space="preserve"> на  2023   рік </t>
    </r>
    <r>
      <rPr>
        <b/>
        <sz val="12"/>
        <color theme="1"/>
        <rFont val="Calibri"/>
        <family val="2"/>
        <charset val="204"/>
        <scheme val="minor"/>
      </rPr>
      <t xml:space="preserve">                            Сума . грн</t>
    </r>
  </si>
  <si>
    <t xml:space="preserve">Нарахування на оплату праці педагогічних працівників </t>
  </si>
  <si>
    <t xml:space="preserve">Заробітна плата    педагогічних працівників   </t>
  </si>
  <si>
    <t xml:space="preserve">Заробітна плата   технічного персонала </t>
  </si>
  <si>
    <t xml:space="preserve">Нарахування на оплату праці технічного  персонала </t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</si>
  <si>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 xml:space="preserve">за   січень  2023 </t>
    </r>
    <r>
      <rPr>
        <b/>
        <sz val="12"/>
        <color theme="1"/>
        <rFont val="Calibri"/>
        <family val="2"/>
        <charset val="204"/>
        <scheme val="minor"/>
      </rPr>
      <t xml:space="preserve">  Сума . Грн</t>
    </r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</si>
  <si>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 xml:space="preserve">за лютий   2023 </t>
    </r>
    <r>
      <rPr>
        <b/>
        <sz val="12"/>
        <color theme="1"/>
        <rFont val="Calibri"/>
        <family val="2"/>
        <charset val="204"/>
        <scheme val="minor"/>
      </rPr>
      <t xml:space="preserve">  Сума . Грн</t>
    </r>
  </si>
  <si>
    <t>Фактично профінансовано    за    2023   Сума . Грн</t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</si>
  <si>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 xml:space="preserve">за березень  2023 </t>
    </r>
    <r>
      <rPr>
        <b/>
        <sz val="12"/>
        <color theme="1"/>
        <rFont val="Calibri"/>
        <family val="2"/>
        <charset val="204"/>
        <scheme val="minor"/>
      </rPr>
      <t xml:space="preserve">  Сума . Грн</t>
    </r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</si>
  <si>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 xml:space="preserve">за квітень    2023 </t>
    </r>
    <r>
      <rPr>
        <b/>
        <sz val="12"/>
        <color theme="1"/>
        <rFont val="Calibri"/>
        <family val="2"/>
        <charset val="204"/>
        <scheme val="minor"/>
      </rPr>
      <t xml:space="preserve">  Сума . Грн</t>
    </r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</si>
  <si>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 xml:space="preserve">за травень     2023 </t>
    </r>
    <r>
      <rPr>
        <b/>
        <sz val="12"/>
        <color theme="1"/>
        <rFont val="Calibri"/>
        <family val="2"/>
        <charset val="204"/>
        <scheme val="minor"/>
      </rPr>
      <t xml:space="preserve">  Сума . Грн</t>
    </r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</si>
  <si>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 xml:space="preserve">за  червень    2023 </t>
    </r>
    <r>
      <rPr>
        <b/>
        <sz val="12"/>
        <color theme="1"/>
        <rFont val="Calibri"/>
        <family val="2"/>
        <charset val="204"/>
        <scheme val="minor"/>
      </rPr>
      <t xml:space="preserve">  Сума . Грн</t>
    </r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</si>
  <si>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 xml:space="preserve">за липень     2023 </t>
    </r>
    <r>
      <rPr>
        <b/>
        <sz val="12"/>
        <color theme="1"/>
        <rFont val="Calibri"/>
        <family val="2"/>
        <charset val="204"/>
        <scheme val="minor"/>
      </rPr>
      <t xml:space="preserve">  Сума . Грн</t>
    </r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</si>
  <si>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 xml:space="preserve">за  серпень     2023 </t>
    </r>
    <r>
      <rPr>
        <b/>
        <sz val="12"/>
        <color theme="1"/>
        <rFont val="Calibri"/>
        <family val="2"/>
        <charset val="204"/>
        <scheme val="minor"/>
      </rPr>
      <t xml:space="preserve">  Сума . Грн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</si>
</sst>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4" fontId="0" fillId="5" borderId="1" xfId="0" applyNumberFormat="1" applyFill="1" applyBorder="1" applyAlignment="1">
      <alignment horizontal="center"/>
    </xf>
    <xf numFmtId="4" fontId="0" fillId="6" borderId="1" xfId="0" applyNumberFormat="1" applyFill="1" applyBorder="1" applyAlignment="1">
      <alignment horizontal="center"/>
    </xf>
    <xf numFmtId="4" fontId="0" fillId="7" borderId="1" xfId="0" applyNumberFormat="1" applyFill="1" applyBorder="1" applyAlignment="1">
      <alignment horizontal="center"/>
    </xf>
    <xf numFmtId="0" fontId="0" fillId="7" borderId="1" xfId="0" applyFill="1" applyBorder="1"/>
    <xf numFmtId="2" fontId="0" fillId="7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CCFFCC"/>
      <color rgb="FFFFCCFF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4"/>
  <sheetViews>
    <sheetView topLeftCell="B10" workbookViewId="0">
      <selection activeCell="H11" sqref="H11"/>
    </sheetView>
  </sheetViews>
  <sheetFormatPr defaultRowHeight="15" x14ac:dyDescent="0.25"/>
  <cols>
    <col min="1" max="1" width="6.28515625" customWidth="1"/>
    <col min="2" max="2" width="7.5703125" style="6" customWidth="1"/>
    <col min="3" max="3" width="16.140625" style="6" customWidth="1"/>
    <col min="4" max="4" width="54.28515625" customWidth="1"/>
    <col min="5" max="5" width="19.140625" style="5" customWidth="1"/>
    <col min="6" max="6" width="18" style="5" customWidth="1"/>
    <col min="8" max="8" width="9.140625" style="5"/>
    <col min="9" max="9" width="9.140625" style="15"/>
    <col min="10" max="10" width="27.42578125" customWidth="1"/>
    <col min="11" max="11" width="21.85546875" customWidth="1"/>
    <col min="12" max="12" width="6.140625" customWidth="1"/>
    <col min="14" max="14" width="29.140625" customWidth="1"/>
    <col min="15" max="15" width="13.140625" customWidth="1"/>
  </cols>
  <sheetData>
    <row r="1" spans="2:15" ht="11.25" customHeight="1" x14ac:dyDescent="0.25"/>
    <row r="2" spans="2:15" s="4" customFormat="1" ht="15.75" hidden="1" customHeight="1" x14ac:dyDescent="0.25">
      <c r="B2" s="6"/>
      <c r="C2" s="6"/>
      <c r="D2"/>
      <c r="E2" s="5"/>
      <c r="F2" s="5"/>
      <c r="L2"/>
      <c r="M2"/>
      <c r="N2"/>
      <c r="O2"/>
    </row>
    <row r="3" spans="2:15" s="4" customFormat="1" ht="25.5" customHeight="1" x14ac:dyDescent="0.35">
      <c r="B3" s="36" t="s">
        <v>11</v>
      </c>
      <c r="C3" s="36"/>
      <c r="D3" s="36"/>
      <c r="E3" s="36"/>
      <c r="F3" s="36"/>
      <c r="L3"/>
      <c r="M3"/>
      <c r="N3"/>
      <c r="O3"/>
    </row>
    <row r="4" spans="2:15" ht="26.25" customHeight="1" x14ac:dyDescent="0.35">
      <c r="B4" s="36" t="s">
        <v>14</v>
      </c>
      <c r="C4" s="36"/>
      <c r="D4" s="36"/>
      <c r="E4" s="36"/>
      <c r="F4" s="36"/>
    </row>
    <row r="5" spans="2:15" ht="43.5" customHeight="1" thickBot="1" x14ac:dyDescent="0.4">
      <c r="B5" s="37" t="s">
        <v>12</v>
      </c>
      <c r="C5" s="37"/>
      <c r="D5" s="37"/>
      <c r="E5" s="37"/>
      <c r="F5" s="37"/>
    </row>
    <row r="6" spans="2:15" ht="68.25" customHeight="1" thickBot="1" x14ac:dyDescent="0.3">
      <c r="B6" s="12" t="s">
        <v>0</v>
      </c>
      <c r="C6" s="13" t="s">
        <v>1</v>
      </c>
      <c r="D6" s="13" t="s">
        <v>2</v>
      </c>
      <c r="E6" s="14" t="s">
        <v>18</v>
      </c>
      <c r="F6" s="14" t="s">
        <v>23</v>
      </c>
    </row>
    <row r="7" spans="2:15" ht="18.75" customHeight="1" x14ac:dyDescent="0.25">
      <c r="B7" s="8">
        <v>1</v>
      </c>
      <c r="C7" s="8">
        <v>2111</v>
      </c>
      <c r="D7" s="1" t="s">
        <v>20</v>
      </c>
      <c r="E7" s="16"/>
      <c r="F7" s="16">
        <v>465523.47</v>
      </c>
    </row>
    <row r="8" spans="2:15" ht="21" customHeight="1" x14ac:dyDescent="0.25">
      <c r="B8" s="8">
        <v>2</v>
      </c>
      <c r="C8" s="8">
        <v>2120</v>
      </c>
      <c r="D8" s="1" t="s">
        <v>19</v>
      </c>
      <c r="E8" s="16"/>
      <c r="F8" s="16">
        <v>99591.43</v>
      </c>
    </row>
    <row r="9" spans="2:15" ht="21" customHeight="1" x14ac:dyDescent="0.25">
      <c r="B9" s="8">
        <v>3</v>
      </c>
      <c r="C9" s="8">
        <v>2111</v>
      </c>
      <c r="D9" s="1" t="s">
        <v>21</v>
      </c>
      <c r="E9" s="16">
        <v>1624994</v>
      </c>
      <c r="F9" s="16">
        <f>442793.87+100425.78+2918.84-465523.47</f>
        <v>80615.020000000019</v>
      </c>
    </row>
    <row r="10" spans="2:15" ht="21" customHeight="1" x14ac:dyDescent="0.25">
      <c r="B10" s="8">
        <v>4</v>
      </c>
      <c r="C10" s="8">
        <v>2120</v>
      </c>
      <c r="D10" s="1" t="s">
        <v>22</v>
      </c>
      <c r="E10" s="16">
        <v>378724</v>
      </c>
      <c r="F10" s="16">
        <f>120470.24+1455.09-99591.43</f>
        <v>22333.900000000009</v>
      </c>
      <c r="G10">
        <v>21254.43</v>
      </c>
      <c r="H10" s="21">
        <f>F10-G10</f>
        <v>1079.4700000000084</v>
      </c>
    </row>
    <row r="11" spans="2:15" ht="24" customHeight="1" x14ac:dyDescent="0.25">
      <c r="B11" s="7"/>
      <c r="C11" s="34" t="s">
        <v>3</v>
      </c>
      <c r="D11" s="34"/>
      <c r="E11" s="17"/>
      <c r="F11" s="17"/>
    </row>
    <row r="12" spans="2:15" x14ac:dyDescent="0.25">
      <c r="B12" s="9">
        <v>5</v>
      </c>
      <c r="C12" s="9">
        <v>2210</v>
      </c>
      <c r="D12" s="2" t="s">
        <v>13</v>
      </c>
      <c r="E12" s="18">
        <v>3000</v>
      </c>
      <c r="F12" s="18"/>
    </row>
    <row r="13" spans="2:15" x14ac:dyDescent="0.25">
      <c r="B13" s="9">
        <v>6</v>
      </c>
      <c r="C13" s="9">
        <v>2220</v>
      </c>
      <c r="D13" s="2" t="s">
        <v>4</v>
      </c>
      <c r="E13" s="18">
        <v>1000</v>
      </c>
      <c r="F13" s="18"/>
    </row>
    <row r="14" spans="2:15" x14ac:dyDescent="0.25">
      <c r="B14" s="9">
        <v>7</v>
      </c>
      <c r="C14" s="9">
        <v>2230</v>
      </c>
      <c r="D14" s="2" t="s">
        <v>5</v>
      </c>
      <c r="E14" s="18"/>
      <c r="F14" s="18"/>
    </row>
    <row r="15" spans="2:15" x14ac:dyDescent="0.25">
      <c r="B15" s="9">
        <v>8</v>
      </c>
      <c r="C15" s="9">
        <v>2240</v>
      </c>
      <c r="D15" s="2" t="s">
        <v>6</v>
      </c>
      <c r="E15" s="18">
        <v>19500</v>
      </c>
      <c r="F15" s="18"/>
    </row>
    <row r="16" spans="2:15" x14ac:dyDescent="0.25">
      <c r="B16" s="9">
        <v>9</v>
      </c>
      <c r="C16" s="9">
        <v>2282</v>
      </c>
      <c r="D16" s="2" t="s">
        <v>16</v>
      </c>
      <c r="E16" s="18"/>
      <c r="F16" s="18"/>
    </row>
    <row r="17" spans="2:6" ht="24.75" customHeight="1" x14ac:dyDescent="0.25">
      <c r="B17" s="7"/>
      <c r="C17" s="34" t="s">
        <v>7</v>
      </c>
      <c r="D17" s="34"/>
      <c r="E17" s="17"/>
      <c r="F17" s="17"/>
    </row>
    <row r="18" spans="2:6" ht="24.75" customHeight="1" x14ac:dyDescent="0.25">
      <c r="B18" s="10">
        <v>10</v>
      </c>
      <c r="C18" s="10">
        <v>2271</v>
      </c>
      <c r="D18" s="3" t="s">
        <v>15</v>
      </c>
      <c r="E18" s="19">
        <v>896280</v>
      </c>
      <c r="F18" s="20"/>
    </row>
    <row r="19" spans="2:6" x14ac:dyDescent="0.25">
      <c r="B19" s="10">
        <v>11</v>
      </c>
      <c r="C19" s="10">
        <v>2272</v>
      </c>
      <c r="D19" s="3" t="s">
        <v>8</v>
      </c>
      <c r="E19" s="19">
        <v>24000</v>
      </c>
      <c r="F19" s="19"/>
    </row>
    <row r="20" spans="2:6" x14ac:dyDescent="0.25">
      <c r="B20" s="10">
        <v>12</v>
      </c>
      <c r="C20" s="10">
        <v>2273</v>
      </c>
      <c r="D20" s="3" t="s">
        <v>9</v>
      </c>
      <c r="E20" s="19">
        <v>326320</v>
      </c>
      <c r="F20" s="19"/>
    </row>
    <row r="21" spans="2:6" x14ac:dyDescent="0.25">
      <c r="B21" s="10">
        <v>13</v>
      </c>
      <c r="C21" s="10">
        <v>2275</v>
      </c>
      <c r="D21" s="3" t="s">
        <v>17</v>
      </c>
      <c r="E21" s="19">
        <v>7200</v>
      </c>
      <c r="F21" s="19"/>
    </row>
    <row r="22" spans="2:6" x14ac:dyDescent="0.25">
      <c r="B22" s="35" t="s">
        <v>10</v>
      </c>
      <c r="C22" s="35"/>
      <c r="D22" s="35"/>
      <c r="E22" s="11">
        <f>SUM(E7:E21)</f>
        <v>3281018</v>
      </c>
      <c r="F22" s="11">
        <f>SUM(F7:F21)</f>
        <v>668063.81999999995</v>
      </c>
    </row>
    <row r="24" spans="2:6" x14ac:dyDescent="0.25">
      <c r="F24" s="21"/>
    </row>
  </sheetData>
  <mergeCells count="6">
    <mergeCell ref="C17:D17"/>
    <mergeCell ref="B22:D22"/>
    <mergeCell ref="C11:D11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2" orientation="portrait" blackAndWhite="1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4"/>
  <sheetViews>
    <sheetView topLeftCell="B7" workbookViewId="0">
      <selection activeCell="E23" sqref="E23"/>
    </sheetView>
  </sheetViews>
  <sheetFormatPr defaultRowHeight="15" x14ac:dyDescent="0.25"/>
  <cols>
    <col min="1" max="1" width="6.28515625" customWidth="1"/>
    <col min="2" max="2" width="7.5703125" style="6" customWidth="1"/>
    <col min="3" max="3" width="16.140625" style="6" customWidth="1"/>
    <col min="4" max="4" width="52.42578125" customWidth="1"/>
    <col min="5" max="5" width="16.85546875" style="5" customWidth="1"/>
    <col min="6" max="6" width="14.42578125" style="5" customWidth="1"/>
    <col min="7" max="7" width="15.5703125" style="5" customWidth="1"/>
    <col min="8" max="8" width="18.5703125" customWidth="1"/>
    <col min="9" max="9" width="9.140625" style="5"/>
    <col min="10" max="10" width="9.140625" style="15"/>
    <col min="11" max="11" width="27.42578125" customWidth="1"/>
    <col min="12" max="12" width="21.85546875" customWidth="1"/>
    <col min="13" max="13" width="6.140625" customWidth="1"/>
    <col min="15" max="15" width="29.140625" customWidth="1"/>
    <col min="16" max="16" width="13.140625" customWidth="1"/>
  </cols>
  <sheetData>
    <row r="1" spans="2:16" ht="11.25" customHeight="1" x14ac:dyDescent="0.25"/>
    <row r="2" spans="2:16" s="4" customFormat="1" ht="15.75" hidden="1" customHeight="1" x14ac:dyDescent="0.25">
      <c r="B2" s="6"/>
      <c r="C2" s="6"/>
      <c r="D2"/>
      <c r="E2" s="5"/>
      <c r="F2" s="5"/>
      <c r="G2" s="5"/>
      <c r="M2"/>
      <c r="N2"/>
      <c r="O2"/>
      <c r="P2"/>
    </row>
    <row r="3" spans="2:16" s="4" customFormat="1" ht="25.5" customHeight="1" x14ac:dyDescent="0.35">
      <c r="B3" s="36" t="s">
        <v>11</v>
      </c>
      <c r="C3" s="36"/>
      <c r="D3" s="36"/>
      <c r="E3" s="36"/>
      <c r="F3" s="36"/>
      <c r="G3" s="36"/>
      <c r="M3"/>
      <c r="N3"/>
      <c r="O3"/>
      <c r="P3"/>
    </row>
    <row r="4" spans="2:16" ht="26.25" customHeight="1" x14ac:dyDescent="0.35">
      <c r="B4" s="36" t="s">
        <v>14</v>
      </c>
      <c r="C4" s="36"/>
      <c r="D4" s="36"/>
      <c r="E4" s="36"/>
      <c r="F4" s="36"/>
      <c r="G4" s="36"/>
    </row>
    <row r="5" spans="2:16" ht="43.5" customHeight="1" thickBot="1" x14ac:dyDescent="0.4">
      <c r="B5" s="37" t="s">
        <v>12</v>
      </c>
      <c r="C5" s="37"/>
      <c r="D5" s="37"/>
      <c r="E5" s="37"/>
      <c r="F5" s="37"/>
      <c r="G5" s="37"/>
    </row>
    <row r="6" spans="2:16" ht="68.25" customHeight="1" thickBot="1" x14ac:dyDescent="0.3">
      <c r="B6" s="12" t="s">
        <v>0</v>
      </c>
      <c r="C6" s="13" t="s">
        <v>1</v>
      </c>
      <c r="D6" s="13" t="s">
        <v>2</v>
      </c>
      <c r="E6" s="14" t="s">
        <v>18</v>
      </c>
      <c r="F6" s="14" t="s">
        <v>25</v>
      </c>
      <c r="G6" s="14" t="s">
        <v>24</v>
      </c>
    </row>
    <row r="7" spans="2:16" ht="18.75" customHeight="1" x14ac:dyDescent="0.25">
      <c r="B7" s="8">
        <v>1</v>
      </c>
      <c r="C7" s="8">
        <v>2111</v>
      </c>
      <c r="D7" s="1" t="s">
        <v>20</v>
      </c>
      <c r="E7" s="16"/>
      <c r="F7" s="16">
        <f>405714.28+526398.42</f>
        <v>932112.70000000007</v>
      </c>
      <c r="G7" s="16">
        <f>198509.32+268079.91</f>
        <v>466589.23</v>
      </c>
    </row>
    <row r="8" spans="2:16" ht="21" customHeight="1" x14ac:dyDescent="0.25">
      <c r="B8" s="8">
        <v>2</v>
      </c>
      <c r="C8" s="8">
        <v>2120</v>
      </c>
      <c r="D8" s="1" t="s">
        <v>19</v>
      </c>
      <c r="E8" s="16"/>
      <c r="F8" s="16">
        <f>89257.14+112319.06</f>
        <v>201576.2</v>
      </c>
      <c r="G8" s="16">
        <v>100905.33</v>
      </c>
    </row>
    <row r="9" spans="2:16" ht="21" customHeight="1" x14ac:dyDescent="0.25">
      <c r="B9" s="8">
        <v>3</v>
      </c>
      <c r="C9" s="8">
        <v>2111</v>
      </c>
      <c r="D9" s="1" t="s">
        <v>21</v>
      </c>
      <c r="E9" s="16">
        <v>1624994</v>
      </c>
      <c r="F9" s="16">
        <f>66653.56+92778.2</f>
        <v>159431.76</v>
      </c>
      <c r="G9" s="16">
        <f>33113.18+45703.56</f>
        <v>78816.739999999991</v>
      </c>
    </row>
    <row r="10" spans="2:16" ht="21" customHeight="1" x14ac:dyDescent="0.25">
      <c r="B10" s="8">
        <v>4</v>
      </c>
      <c r="C10" s="8">
        <v>2120</v>
      </c>
      <c r="D10" s="1" t="s">
        <v>22</v>
      </c>
      <c r="E10" s="16">
        <v>378724</v>
      </c>
      <c r="F10" s="16">
        <f>14663.78+26960.33</f>
        <v>41624.11</v>
      </c>
      <c r="G10" s="16">
        <f>7284.9+13084.78</f>
        <v>20369.68</v>
      </c>
    </row>
    <row r="11" spans="2:16" ht="24" customHeight="1" x14ac:dyDescent="0.25">
      <c r="B11" s="22"/>
      <c r="C11" s="34" t="s">
        <v>3</v>
      </c>
      <c r="D11" s="34"/>
      <c r="E11" s="17"/>
      <c r="F11" s="17"/>
      <c r="G11" s="17"/>
    </row>
    <row r="12" spans="2:16" x14ac:dyDescent="0.25">
      <c r="B12" s="9">
        <v>5</v>
      </c>
      <c r="C12" s="9">
        <v>2210</v>
      </c>
      <c r="D12" s="2" t="s">
        <v>13</v>
      </c>
      <c r="E12" s="18">
        <v>3000</v>
      </c>
      <c r="F12" s="18"/>
      <c r="G12" s="18"/>
    </row>
    <row r="13" spans="2:16" x14ac:dyDescent="0.25">
      <c r="B13" s="9">
        <v>6</v>
      </c>
      <c r="C13" s="9">
        <v>2220</v>
      </c>
      <c r="D13" s="2" t="s">
        <v>4</v>
      </c>
      <c r="E13" s="18">
        <v>1000</v>
      </c>
      <c r="F13" s="18"/>
      <c r="G13" s="18"/>
    </row>
    <row r="14" spans="2:16" x14ac:dyDescent="0.25">
      <c r="B14" s="9">
        <v>7</v>
      </c>
      <c r="C14" s="9">
        <v>2230</v>
      </c>
      <c r="D14" s="2" t="s">
        <v>5</v>
      </c>
      <c r="E14" s="18"/>
      <c r="F14" s="18"/>
      <c r="G14" s="18"/>
    </row>
    <row r="15" spans="2:16" x14ac:dyDescent="0.25">
      <c r="B15" s="9">
        <v>8</v>
      </c>
      <c r="C15" s="9">
        <v>2240</v>
      </c>
      <c r="D15" s="2" t="s">
        <v>6</v>
      </c>
      <c r="E15" s="18">
        <v>19500</v>
      </c>
      <c r="F15" s="18"/>
      <c r="G15" s="18"/>
    </row>
    <row r="16" spans="2:16" x14ac:dyDescent="0.25">
      <c r="B16" s="9">
        <v>9</v>
      </c>
      <c r="C16" s="9">
        <v>2282</v>
      </c>
      <c r="D16" s="2" t="s">
        <v>16</v>
      </c>
      <c r="E16" s="18"/>
      <c r="F16" s="18"/>
      <c r="G16" s="18"/>
    </row>
    <row r="17" spans="2:7" ht="24.75" customHeight="1" x14ac:dyDescent="0.25">
      <c r="B17" s="22"/>
      <c r="C17" s="34" t="s">
        <v>7</v>
      </c>
      <c r="D17" s="34"/>
      <c r="E17" s="17"/>
      <c r="F17" s="17"/>
      <c r="G17" s="17"/>
    </row>
    <row r="18" spans="2:7" ht="24.75" customHeight="1" x14ac:dyDescent="0.25">
      <c r="B18" s="10">
        <v>10</v>
      </c>
      <c r="C18" s="10">
        <v>2271</v>
      </c>
      <c r="D18" s="3" t="s">
        <v>15</v>
      </c>
      <c r="E18" s="19">
        <v>896280</v>
      </c>
      <c r="F18" s="20"/>
      <c r="G18" s="20"/>
    </row>
    <row r="19" spans="2:7" x14ac:dyDescent="0.25">
      <c r="B19" s="10">
        <v>11</v>
      </c>
      <c r="C19" s="10">
        <v>2272</v>
      </c>
      <c r="D19" s="3" t="s">
        <v>8</v>
      </c>
      <c r="E19" s="19">
        <v>24000</v>
      </c>
      <c r="F19" s="19"/>
      <c r="G19" s="19"/>
    </row>
    <row r="20" spans="2:7" x14ac:dyDescent="0.25">
      <c r="B20" s="10">
        <v>12</v>
      </c>
      <c r="C20" s="10">
        <v>2273</v>
      </c>
      <c r="D20" s="3" t="s">
        <v>9</v>
      </c>
      <c r="E20" s="19">
        <v>326320</v>
      </c>
      <c r="F20" s="19">
        <v>1616</v>
      </c>
      <c r="G20" s="19">
        <v>1616</v>
      </c>
    </row>
    <row r="21" spans="2:7" x14ac:dyDescent="0.25">
      <c r="B21" s="10">
        <v>13</v>
      </c>
      <c r="C21" s="10">
        <v>2275</v>
      </c>
      <c r="D21" s="3" t="s">
        <v>17</v>
      </c>
      <c r="E21" s="19">
        <v>7200</v>
      </c>
      <c r="F21" s="19"/>
      <c r="G21" s="19"/>
    </row>
    <row r="22" spans="2:7" x14ac:dyDescent="0.25">
      <c r="B22" s="35" t="s">
        <v>10</v>
      </c>
      <c r="C22" s="35"/>
      <c r="D22" s="35"/>
      <c r="E22" s="11">
        <f>SUM(E7:E21)</f>
        <v>3281018</v>
      </c>
      <c r="F22" s="11">
        <f>SUM(F7:F21)</f>
        <v>1336360.7700000003</v>
      </c>
      <c r="G22" s="11">
        <f>SUM(G7:G21)</f>
        <v>668296.98</v>
      </c>
    </row>
    <row r="24" spans="2:7" x14ac:dyDescent="0.25">
      <c r="F24" s="21"/>
      <c r="G24" s="21"/>
    </row>
  </sheetData>
  <mergeCells count="6">
    <mergeCell ref="B22:D22"/>
    <mergeCell ref="B3:G3"/>
    <mergeCell ref="B4:G4"/>
    <mergeCell ref="B5:G5"/>
    <mergeCell ref="C11:D11"/>
    <mergeCell ref="C17:D17"/>
  </mergeCells>
  <pageMargins left="0.70866141732283472" right="0.70866141732283472" top="0.74803149606299213" bottom="0.74803149606299213" header="0.31496062992125984" footer="0.31496062992125984"/>
  <pageSetup paperSize="9" scale="62" orientation="portrait" blackAndWhite="1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4"/>
  <sheetViews>
    <sheetView topLeftCell="A10" workbookViewId="0">
      <selection activeCell="G15" sqref="G15"/>
    </sheetView>
  </sheetViews>
  <sheetFormatPr defaultRowHeight="15" x14ac:dyDescent="0.25"/>
  <cols>
    <col min="1" max="1" width="6.28515625" customWidth="1"/>
    <col min="2" max="2" width="7.5703125" style="6" customWidth="1"/>
    <col min="3" max="3" width="16.140625" style="6" customWidth="1"/>
    <col min="4" max="4" width="52.42578125" customWidth="1"/>
    <col min="5" max="5" width="16.85546875" style="5" customWidth="1"/>
    <col min="6" max="6" width="14.42578125" style="5" customWidth="1"/>
    <col min="7" max="7" width="15.5703125" style="5" customWidth="1"/>
    <col min="8" max="8" width="18.5703125" customWidth="1"/>
    <col min="9" max="9" width="11" style="5" customWidth="1"/>
    <col min="10" max="10" width="9.140625" style="15"/>
    <col min="11" max="11" width="27.42578125" customWidth="1"/>
    <col min="12" max="12" width="21.85546875" customWidth="1"/>
    <col min="13" max="13" width="6.140625" customWidth="1"/>
    <col min="15" max="15" width="29.140625" customWidth="1"/>
    <col min="16" max="16" width="13.140625" customWidth="1"/>
  </cols>
  <sheetData>
    <row r="1" spans="2:16" ht="11.25" customHeight="1" x14ac:dyDescent="0.25"/>
    <row r="2" spans="2:16" s="4" customFormat="1" ht="15.75" hidden="1" customHeight="1" x14ac:dyDescent="0.25">
      <c r="B2" s="6"/>
      <c r="C2" s="6"/>
      <c r="D2"/>
      <c r="E2" s="5"/>
      <c r="F2" s="5"/>
      <c r="G2" s="5"/>
      <c r="M2"/>
      <c r="N2"/>
      <c r="O2"/>
      <c r="P2"/>
    </row>
    <row r="3" spans="2:16" s="4" customFormat="1" ht="25.5" customHeight="1" x14ac:dyDescent="0.35">
      <c r="B3" s="36" t="s">
        <v>11</v>
      </c>
      <c r="C3" s="36"/>
      <c r="D3" s="36"/>
      <c r="E3" s="36"/>
      <c r="F3" s="36"/>
      <c r="G3" s="36"/>
      <c r="M3"/>
      <c r="N3"/>
      <c r="O3"/>
      <c r="P3"/>
    </row>
    <row r="4" spans="2:16" ht="26.25" customHeight="1" x14ac:dyDescent="0.35">
      <c r="B4" s="36" t="s">
        <v>14</v>
      </c>
      <c r="C4" s="36"/>
      <c r="D4" s="36"/>
      <c r="E4" s="36"/>
      <c r="F4" s="36"/>
      <c r="G4" s="36"/>
    </row>
    <row r="5" spans="2:16" ht="43.5" customHeight="1" thickBot="1" x14ac:dyDescent="0.4">
      <c r="B5" s="37" t="s">
        <v>12</v>
      </c>
      <c r="C5" s="37"/>
      <c r="D5" s="37"/>
      <c r="E5" s="37"/>
      <c r="F5" s="37"/>
      <c r="G5" s="37"/>
    </row>
    <row r="6" spans="2:16" ht="77.25" customHeight="1" thickBot="1" x14ac:dyDescent="0.3">
      <c r="B6" s="12" t="s">
        <v>0</v>
      </c>
      <c r="C6" s="13" t="s">
        <v>1</v>
      </c>
      <c r="D6" s="13" t="s">
        <v>2</v>
      </c>
      <c r="E6" s="14" t="s">
        <v>18</v>
      </c>
      <c r="F6" s="14" t="s">
        <v>25</v>
      </c>
      <c r="G6" s="14" t="s">
        <v>26</v>
      </c>
    </row>
    <row r="7" spans="2:16" ht="18.75" customHeight="1" x14ac:dyDescent="0.25">
      <c r="B7" s="8">
        <v>1</v>
      </c>
      <c r="C7" s="8">
        <v>2111</v>
      </c>
      <c r="D7" s="1" t="s">
        <v>20</v>
      </c>
      <c r="E7" s="16"/>
      <c r="F7" s="16">
        <f>'cічень '!F7+'лютий '!G7+G7</f>
        <v>1457948.14</v>
      </c>
      <c r="G7" s="16">
        <f>198509.32+327326.12</f>
        <v>525835.43999999994</v>
      </c>
      <c r="I7" s="21"/>
    </row>
    <row r="8" spans="2:16" ht="21" customHeight="1" x14ac:dyDescent="0.25">
      <c r="B8" s="8">
        <v>2</v>
      </c>
      <c r="C8" s="8">
        <v>2120</v>
      </c>
      <c r="D8" s="1" t="s">
        <v>19</v>
      </c>
      <c r="E8" s="16"/>
      <c r="F8" s="16">
        <f>'cічень '!F8+'лютий '!G8+G8</f>
        <v>315515.71000000002</v>
      </c>
      <c r="G8" s="16">
        <f>43672.05+70267.46+1079.44</f>
        <v>115018.95000000001</v>
      </c>
      <c r="I8" s="21"/>
    </row>
    <row r="9" spans="2:16" ht="21" customHeight="1" x14ac:dyDescent="0.25">
      <c r="B9" s="8">
        <v>3</v>
      </c>
      <c r="C9" s="8">
        <v>2111</v>
      </c>
      <c r="D9" s="1" t="s">
        <v>21</v>
      </c>
      <c r="E9" s="16">
        <v>1624994</v>
      </c>
      <c r="F9" s="16">
        <f>'cічень '!F9+'лютий '!G9+G9</f>
        <v>255855.67</v>
      </c>
      <c r="G9" s="16">
        <f>43461.49+52962.42</f>
        <v>96423.91</v>
      </c>
      <c r="I9" s="21"/>
    </row>
    <row r="10" spans="2:16" ht="21" customHeight="1" x14ac:dyDescent="0.25">
      <c r="B10" s="8">
        <v>4</v>
      </c>
      <c r="C10" s="8">
        <v>2120</v>
      </c>
      <c r="D10" s="1" t="s">
        <v>22</v>
      </c>
      <c r="E10" s="16">
        <v>378724</v>
      </c>
      <c r="F10" s="16">
        <f>'cічень '!F10+'лютий '!G10+G10</f>
        <v>62126.640000000007</v>
      </c>
      <c r="G10" s="16">
        <f>20502.53-1079.47</f>
        <v>19423.059999999998</v>
      </c>
      <c r="I10" s="21"/>
    </row>
    <row r="11" spans="2:16" ht="24" customHeight="1" x14ac:dyDescent="0.25">
      <c r="B11" s="23"/>
      <c r="C11" s="34" t="s">
        <v>3</v>
      </c>
      <c r="D11" s="34"/>
      <c r="E11" s="25"/>
      <c r="F11" s="26"/>
      <c r="G11" s="25"/>
      <c r="I11" s="21"/>
    </row>
    <row r="12" spans="2:16" x14ac:dyDescent="0.25">
      <c r="B12" s="9">
        <v>5</v>
      </c>
      <c r="C12" s="9">
        <v>2210</v>
      </c>
      <c r="D12" s="2" t="s">
        <v>13</v>
      </c>
      <c r="E12" s="27">
        <v>3000</v>
      </c>
      <c r="F12" s="27">
        <f>'cічень '!F12+'лютий '!G12+G12</f>
        <v>1939.2</v>
      </c>
      <c r="G12" s="27">
        <v>1939.2</v>
      </c>
      <c r="I12" s="21"/>
    </row>
    <row r="13" spans="2:16" x14ac:dyDescent="0.25">
      <c r="B13" s="9">
        <v>6</v>
      </c>
      <c r="C13" s="9">
        <v>2220</v>
      </c>
      <c r="D13" s="2" t="s">
        <v>4</v>
      </c>
      <c r="E13" s="27">
        <v>1000</v>
      </c>
      <c r="F13" s="27">
        <f>'cічень '!F13+'лютий '!G13+G13</f>
        <v>0</v>
      </c>
      <c r="G13" s="27"/>
      <c r="I13" s="21"/>
    </row>
    <row r="14" spans="2:16" x14ac:dyDescent="0.25">
      <c r="B14" s="9">
        <v>7</v>
      </c>
      <c r="C14" s="9">
        <v>2230</v>
      </c>
      <c r="D14" s="2" t="s">
        <v>5</v>
      </c>
      <c r="E14" s="27"/>
      <c r="F14" s="27">
        <f>'cічень '!F14+'лютий '!G14+G14</f>
        <v>0</v>
      </c>
      <c r="G14" s="27"/>
      <c r="I14" s="21"/>
    </row>
    <row r="15" spans="2:16" x14ac:dyDescent="0.25">
      <c r="B15" s="9">
        <v>8</v>
      </c>
      <c r="C15" s="9">
        <v>2240</v>
      </c>
      <c r="D15" s="2" t="s">
        <v>6</v>
      </c>
      <c r="E15" s="27">
        <v>19500</v>
      </c>
      <c r="F15" s="27">
        <f>'cічень '!F15+'лютий '!G15+G15</f>
        <v>97096</v>
      </c>
      <c r="G15" s="27">
        <v>97096</v>
      </c>
      <c r="I15" s="21"/>
    </row>
    <row r="16" spans="2:16" x14ac:dyDescent="0.25">
      <c r="B16" s="9">
        <v>9</v>
      </c>
      <c r="C16" s="9">
        <v>2282</v>
      </c>
      <c r="D16" s="2" t="s">
        <v>16</v>
      </c>
      <c r="E16" s="27"/>
      <c r="F16" s="27">
        <f>'cічень '!F16+'лютий '!G16+G16</f>
        <v>0</v>
      </c>
      <c r="G16" s="27"/>
      <c r="I16" s="21"/>
    </row>
    <row r="17" spans="2:9" ht="24.75" customHeight="1" x14ac:dyDescent="0.25">
      <c r="B17" s="23"/>
      <c r="C17" s="34" t="s">
        <v>7</v>
      </c>
      <c r="D17" s="34"/>
      <c r="E17" s="17"/>
      <c r="F17" s="26"/>
      <c r="G17" s="17"/>
      <c r="I17" s="21"/>
    </row>
    <row r="18" spans="2:9" ht="24.75" customHeight="1" x14ac:dyDescent="0.25">
      <c r="B18" s="10">
        <v>10</v>
      </c>
      <c r="C18" s="10">
        <v>2271</v>
      </c>
      <c r="D18" s="29" t="s">
        <v>15</v>
      </c>
      <c r="E18" s="28">
        <v>896280</v>
      </c>
      <c r="F18" s="28">
        <f>'cічень '!F18+'лютий '!G18+G18</f>
        <v>0</v>
      </c>
      <c r="G18" s="30"/>
      <c r="I18" s="21"/>
    </row>
    <row r="19" spans="2:9" x14ac:dyDescent="0.25">
      <c r="B19" s="10">
        <v>11</v>
      </c>
      <c r="C19" s="10">
        <v>2272</v>
      </c>
      <c r="D19" s="29" t="s">
        <v>8</v>
      </c>
      <c r="E19" s="28">
        <v>24000</v>
      </c>
      <c r="F19" s="28">
        <f>'cічень '!F19+'лютий '!G19+G19</f>
        <v>0</v>
      </c>
      <c r="G19" s="28"/>
      <c r="I19" s="21"/>
    </row>
    <row r="20" spans="2:9" x14ac:dyDescent="0.25">
      <c r="B20" s="10">
        <v>12</v>
      </c>
      <c r="C20" s="10">
        <v>2273</v>
      </c>
      <c r="D20" s="29" t="s">
        <v>9</v>
      </c>
      <c r="E20" s="28">
        <v>326320</v>
      </c>
      <c r="F20" s="28">
        <f>'cічень '!F20+'лютий '!G20+G20</f>
        <v>5632.3899999999994</v>
      </c>
      <c r="G20" s="28">
        <f>4016.39</f>
        <v>4016.39</v>
      </c>
      <c r="I20" s="21"/>
    </row>
    <row r="21" spans="2:9" x14ac:dyDescent="0.25">
      <c r="B21" s="10">
        <v>13</v>
      </c>
      <c r="C21" s="10">
        <v>2275</v>
      </c>
      <c r="D21" s="29" t="s">
        <v>17</v>
      </c>
      <c r="E21" s="28">
        <v>7200</v>
      </c>
      <c r="F21" s="28">
        <f>'cічень '!F21+'лютий '!G21+G21</f>
        <v>0</v>
      </c>
      <c r="G21" s="28"/>
      <c r="I21" s="21"/>
    </row>
    <row r="22" spans="2:9" x14ac:dyDescent="0.25">
      <c r="B22" s="35" t="s">
        <v>10</v>
      </c>
      <c r="C22" s="35"/>
      <c r="D22" s="35"/>
      <c r="E22" s="11">
        <f>SUM(E7:E21)</f>
        <v>3281018</v>
      </c>
      <c r="F22" s="11">
        <f>SUM(F7:F21)</f>
        <v>2196113.7499999995</v>
      </c>
      <c r="G22" s="11">
        <f>SUM(G7:G21)</f>
        <v>859752.94999999984</v>
      </c>
    </row>
    <row r="24" spans="2:9" x14ac:dyDescent="0.25">
      <c r="F24" s="21"/>
      <c r="G24" s="21"/>
    </row>
  </sheetData>
  <mergeCells count="6">
    <mergeCell ref="B22:D22"/>
    <mergeCell ref="B3:G3"/>
    <mergeCell ref="B4:G4"/>
    <mergeCell ref="B5:G5"/>
    <mergeCell ref="C11:D11"/>
    <mergeCell ref="C17:D17"/>
  </mergeCells>
  <pageMargins left="0.70866141732283472" right="0.70866141732283472" top="0.74803149606299213" bottom="0.74803149606299213" header="0.31496062992125984" footer="0.31496062992125984"/>
  <pageSetup paperSize="9" scale="62" orientation="portrait" blackAndWhite="1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4"/>
  <sheetViews>
    <sheetView topLeftCell="A10" workbookViewId="0">
      <selection activeCell="G23" sqref="G23"/>
    </sheetView>
  </sheetViews>
  <sheetFormatPr defaultRowHeight="15" x14ac:dyDescent="0.25"/>
  <cols>
    <col min="1" max="1" width="6.28515625" customWidth="1"/>
    <col min="2" max="2" width="7.5703125" style="6" customWidth="1"/>
    <col min="3" max="3" width="16.140625" style="6" customWidth="1"/>
    <col min="4" max="4" width="52.42578125" customWidth="1"/>
    <col min="5" max="5" width="16.85546875" style="5" customWidth="1"/>
    <col min="6" max="6" width="14.42578125" style="5" customWidth="1"/>
    <col min="7" max="7" width="15.5703125" style="5" customWidth="1"/>
    <col min="8" max="8" width="9.140625" style="15"/>
    <col min="9" max="9" width="27.42578125" customWidth="1"/>
    <col min="10" max="10" width="21.85546875" customWidth="1"/>
    <col min="11" max="11" width="6.140625" customWidth="1"/>
    <col min="13" max="13" width="29.140625" customWidth="1"/>
    <col min="14" max="14" width="13.140625" customWidth="1"/>
  </cols>
  <sheetData>
    <row r="1" spans="2:14" ht="11.25" customHeight="1" x14ac:dyDescent="0.25"/>
    <row r="2" spans="2:14" s="4" customFormat="1" ht="15.75" hidden="1" customHeight="1" x14ac:dyDescent="0.25">
      <c r="B2" s="6"/>
      <c r="C2" s="6"/>
      <c r="D2"/>
      <c r="E2" s="5"/>
      <c r="F2" s="5"/>
      <c r="G2" s="5"/>
      <c r="K2"/>
      <c r="L2"/>
      <c r="M2"/>
      <c r="N2"/>
    </row>
    <row r="3" spans="2:14" s="4" customFormat="1" ht="25.5" customHeight="1" x14ac:dyDescent="0.35">
      <c r="B3" s="36" t="s">
        <v>11</v>
      </c>
      <c r="C3" s="36"/>
      <c r="D3" s="36"/>
      <c r="E3" s="36"/>
      <c r="F3" s="36"/>
      <c r="G3" s="36"/>
      <c r="K3"/>
      <c r="L3"/>
      <c r="M3"/>
      <c r="N3"/>
    </row>
    <row r="4" spans="2:14" ht="26.25" customHeight="1" x14ac:dyDescent="0.35">
      <c r="B4" s="36" t="s">
        <v>14</v>
      </c>
      <c r="C4" s="36"/>
      <c r="D4" s="36"/>
      <c r="E4" s="36"/>
      <c r="F4" s="36"/>
      <c r="G4" s="36"/>
    </row>
    <row r="5" spans="2:14" ht="43.5" customHeight="1" thickBot="1" x14ac:dyDescent="0.4">
      <c r="B5" s="37" t="s">
        <v>12</v>
      </c>
      <c r="C5" s="37"/>
      <c r="D5" s="37"/>
      <c r="E5" s="37"/>
      <c r="F5" s="37"/>
      <c r="G5" s="37"/>
    </row>
    <row r="6" spans="2:14" ht="77.25" customHeight="1" thickBot="1" x14ac:dyDescent="0.3">
      <c r="B6" s="12" t="s">
        <v>0</v>
      </c>
      <c r="C6" s="13" t="s">
        <v>1</v>
      </c>
      <c r="D6" s="13" t="s">
        <v>2</v>
      </c>
      <c r="E6" s="14" t="s">
        <v>18</v>
      </c>
      <c r="F6" s="14" t="s">
        <v>25</v>
      </c>
      <c r="G6" s="14" t="s">
        <v>27</v>
      </c>
    </row>
    <row r="7" spans="2:14" ht="18.75" customHeight="1" x14ac:dyDescent="0.25">
      <c r="B7" s="8">
        <v>1</v>
      </c>
      <c r="C7" s="8">
        <v>2111</v>
      </c>
      <c r="D7" s="1" t="s">
        <v>20</v>
      </c>
      <c r="E7" s="16"/>
      <c r="F7" s="16">
        <f>'cічень '!F7+'лютий '!G7+'березень '!G7+G7</f>
        <v>1916648.7</v>
      </c>
      <c r="G7" s="16">
        <f>197888.19+260812.37</f>
        <v>458700.56</v>
      </c>
    </row>
    <row r="8" spans="2:14" ht="21" customHeight="1" x14ac:dyDescent="0.25">
      <c r="B8" s="8">
        <v>2</v>
      </c>
      <c r="C8" s="8">
        <v>2120</v>
      </c>
      <c r="D8" s="1" t="s">
        <v>19</v>
      </c>
      <c r="E8" s="16"/>
      <c r="F8" s="16">
        <f>'cічень '!F8+'лютий '!G8+'березень '!G8+G8</f>
        <v>414647.26</v>
      </c>
      <c r="G8" s="16">
        <f>43535.4+55596.15</f>
        <v>99131.55</v>
      </c>
    </row>
    <row r="9" spans="2:14" ht="21" customHeight="1" x14ac:dyDescent="0.25">
      <c r="B9" s="8">
        <v>3</v>
      </c>
      <c r="C9" s="8">
        <v>2111</v>
      </c>
      <c r="D9" s="1" t="s">
        <v>21</v>
      </c>
      <c r="E9" s="16">
        <v>1624994</v>
      </c>
      <c r="F9" s="16">
        <f>'cічень '!F9+'лютий '!G9+'березень '!G9+G9</f>
        <v>352094.82</v>
      </c>
      <c r="G9" s="16">
        <f>42322.56+53916.59</f>
        <v>96239.15</v>
      </c>
    </row>
    <row r="10" spans="2:14" ht="21" customHeight="1" x14ac:dyDescent="0.25">
      <c r="B10" s="8">
        <v>4</v>
      </c>
      <c r="C10" s="8">
        <v>2120</v>
      </c>
      <c r="D10" s="1" t="s">
        <v>22</v>
      </c>
      <c r="E10" s="16">
        <v>378724</v>
      </c>
      <c r="F10" s="16">
        <f>'cічень '!F10+'лютий '!G10+'березень '!G10+G10</f>
        <v>83840.920000000013</v>
      </c>
      <c r="G10" s="16">
        <f>10565.48+11148.8</f>
        <v>21714.28</v>
      </c>
    </row>
    <row r="11" spans="2:14" ht="24" customHeight="1" x14ac:dyDescent="0.25">
      <c r="B11" s="24"/>
      <c r="C11" s="34" t="s">
        <v>3</v>
      </c>
      <c r="D11" s="34"/>
      <c r="E11" s="25"/>
      <c r="F11" s="26"/>
      <c r="G11" s="25"/>
    </row>
    <row r="12" spans="2:14" x14ac:dyDescent="0.25">
      <c r="B12" s="9">
        <v>5</v>
      </c>
      <c r="C12" s="9">
        <v>2210</v>
      </c>
      <c r="D12" s="2" t="s">
        <v>13</v>
      </c>
      <c r="E12" s="27">
        <v>3000</v>
      </c>
      <c r="F12" s="27">
        <v>1939.2</v>
      </c>
      <c r="G12" s="27"/>
    </row>
    <row r="13" spans="2:14" x14ac:dyDescent="0.25">
      <c r="B13" s="9">
        <v>6</v>
      </c>
      <c r="C13" s="9">
        <v>2220</v>
      </c>
      <c r="D13" s="2" t="s">
        <v>4</v>
      </c>
      <c r="E13" s="27">
        <v>1000</v>
      </c>
      <c r="F13" s="27">
        <f>'cічень '!F13+'лютий '!G13+G13</f>
        <v>0</v>
      </c>
      <c r="G13" s="27"/>
    </row>
    <row r="14" spans="2:14" x14ac:dyDescent="0.25">
      <c r="B14" s="9">
        <v>7</v>
      </c>
      <c r="C14" s="9">
        <v>2230</v>
      </c>
      <c r="D14" s="2" t="s">
        <v>5</v>
      </c>
      <c r="E14" s="27"/>
      <c r="F14" s="27">
        <f>'cічень '!F14+'лютий '!G14+G14</f>
        <v>0</v>
      </c>
      <c r="G14" s="27"/>
    </row>
    <row r="15" spans="2:14" x14ac:dyDescent="0.25">
      <c r="B15" s="9">
        <v>8</v>
      </c>
      <c r="C15" s="9">
        <v>2240</v>
      </c>
      <c r="D15" s="2" t="s">
        <v>6</v>
      </c>
      <c r="E15" s="27">
        <f>19500+96868</f>
        <v>116368</v>
      </c>
      <c r="F15" s="27">
        <v>99546</v>
      </c>
      <c r="G15" s="27">
        <v>2450</v>
      </c>
    </row>
    <row r="16" spans="2:14" x14ac:dyDescent="0.25">
      <c r="B16" s="9">
        <v>9</v>
      </c>
      <c r="C16" s="9">
        <v>2282</v>
      </c>
      <c r="D16" s="2" t="s">
        <v>16</v>
      </c>
      <c r="E16" s="27"/>
      <c r="F16" s="27">
        <f>'cічень '!F16+'лютий '!G16+G16</f>
        <v>0</v>
      </c>
      <c r="G16" s="27"/>
    </row>
    <row r="17" spans="2:7" ht="24.75" customHeight="1" x14ac:dyDescent="0.25">
      <c r="B17" s="24"/>
      <c r="C17" s="34" t="s">
        <v>7</v>
      </c>
      <c r="D17" s="34"/>
      <c r="E17" s="17"/>
      <c r="F17" s="26"/>
      <c r="G17" s="17"/>
    </row>
    <row r="18" spans="2:7" ht="24.75" customHeight="1" x14ac:dyDescent="0.25">
      <c r="B18" s="10">
        <v>10</v>
      </c>
      <c r="C18" s="10">
        <v>2271</v>
      </c>
      <c r="D18" s="29" t="s">
        <v>15</v>
      </c>
      <c r="E18" s="28">
        <v>896280</v>
      </c>
      <c r="F18" s="28">
        <f>'cічень '!F18+'лютий '!G18+G18</f>
        <v>0</v>
      </c>
      <c r="G18" s="30"/>
    </row>
    <row r="19" spans="2:7" x14ac:dyDescent="0.25">
      <c r="B19" s="10">
        <v>11</v>
      </c>
      <c r="C19" s="10">
        <v>2272</v>
      </c>
      <c r="D19" s="29" t="s">
        <v>8</v>
      </c>
      <c r="E19" s="28">
        <v>24000</v>
      </c>
      <c r="F19" s="28">
        <f>'cічень '!F19+'лютий '!G19+G19</f>
        <v>320</v>
      </c>
      <c r="G19" s="28">
        <v>320</v>
      </c>
    </row>
    <row r="20" spans="2:7" x14ac:dyDescent="0.25">
      <c r="B20" s="10">
        <v>12</v>
      </c>
      <c r="C20" s="10">
        <v>2273</v>
      </c>
      <c r="D20" s="29" t="s">
        <v>9</v>
      </c>
      <c r="E20" s="28">
        <v>326320</v>
      </c>
      <c r="F20" s="28">
        <f>'лютий '!G20+'березень '!G20+G20</f>
        <v>10433.039999999999</v>
      </c>
      <c r="G20" s="28">
        <v>4800.6499999999996</v>
      </c>
    </row>
    <row r="21" spans="2:7" x14ac:dyDescent="0.25">
      <c r="B21" s="10">
        <v>13</v>
      </c>
      <c r="C21" s="10">
        <v>2275</v>
      </c>
      <c r="D21" s="29" t="s">
        <v>17</v>
      </c>
      <c r="E21" s="28">
        <v>7200</v>
      </c>
      <c r="F21" s="28">
        <f>'cічень '!F21+'лютий '!G21+G21</f>
        <v>0</v>
      </c>
      <c r="G21" s="28"/>
    </row>
    <row r="22" spans="2:7" x14ac:dyDescent="0.25">
      <c r="B22" s="35" t="s">
        <v>10</v>
      </c>
      <c r="C22" s="35"/>
      <c r="D22" s="35"/>
      <c r="E22" s="11">
        <f>SUM(E7:E21)</f>
        <v>3377886</v>
      </c>
      <c r="F22" s="11">
        <f>SUM(F7:F21)</f>
        <v>2879469.94</v>
      </c>
      <c r="G22" s="11">
        <f>SUM(G7:G21)</f>
        <v>683356.19000000006</v>
      </c>
    </row>
    <row r="24" spans="2:7" x14ac:dyDescent="0.25">
      <c r="F24" s="21"/>
      <c r="G24" s="21"/>
    </row>
  </sheetData>
  <mergeCells count="6">
    <mergeCell ref="B22:D22"/>
    <mergeCell ref="B3:G3"/>
    <mergeCell ref="B4:G4"/>
    <mergeCell ref="B5:G5"/>
    <mergeCell ref="C11:D11"/>
    <mergeCell ref="C17:D17"/>
  </mergeCells>
  <pageMargins left="0.70866141732283472" right="0.70866141732283472" top="0.74803149606299213" bottom="0.74803149606299213" header="0.31496062992125984" footer="0.31496062992125984"/>
  <pageSetup paperSize="9" scale="62" orientation="portrait" blackAndWhite="1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4"/>
  <sheetViews>
    <sheetView topLeftCell="A9" workbookViewId="0">
      <selection activeCell="F23" sqref="F23:G24"/>
    </sheetView>
  </sheetViews>
  <sheetFormatPr defaultRowHeight="15" x14ac:dyDescent="0.25"/>
  <cols>
    <col min="1" max="1" width="6.28515625" customWidth="1"/>
    <col min="2" max="2" width="7.5703125" style="6" customWidth="1"/>
    <col min="3" max="3" width="16.140625" style="6" customWidth="1"/>
    <col min="4" max="4" width="52.42578125" customWidth="1"/>
    <col min="5" max="5" width="16.85546875" style="5" customWidth="1"/>
    <col min="6" max="6" width="14.42578125" style="5" customWidth="1"/>
    <col min="7" max="7" width="15.5703125" style="5" customWidth="1"/>
    <col min="8" max="8" width="15.28515625" style="15" customWidth="1"/>
    <col min="9" max="9" width="27.42578125" customWidth="1"/>
    <col min="10" max="10" width="21.85546875" customWidth="1"/>
    <col min="11" max="11" width="6.140625" customWidth="1"/>
    <col min="13" max="13" width="29.140625" customWidth="1"/>
    <col min="14" max="14" width="13.140625" customWidth="1"/>
  </cols>
  <sheetData>
    <row r="1" spans="2:14" ht="11.25" customHeight="1" x14ac:dyDescent="0.25"/>
    <row r="2" spans="2:14" s="4" customFormat="1" ht="15.75" hidden="1" customHeight="1" x14ac:dyDescent="0.25">
      <c r="B2" s="6"/>
      <c r="C2" s="6"/>
      <c r="D2"/>
      <c r="E2" s="5"/>
      <c r="F2" s="5"/>
      <c r="G2" s="5"/>
      <c r="K2"/>
      <c r="L2"/>
      <c r="M2"/>
      <c r="N2"/>
    </row>
    <row r="3" spans="2:14" s="4" customFormat="1" ht="25.5" customHeight="1" x14ac:dyDescent="0.35">
      <c r="B3" s="36" t="s">
        <v>11</v>
      </c>
      <c r="C3" s="36"/>
      <c r="D3" s="36"/>
      <c r="E3" s="36"/>
      <c r="F3" s="36"/>
      <c r="G3" s="36"/>
      <c r="K3"/>
      <c r="L3"/>
      <c r="M3"/>
      <c r="N3"/>
    </row>
    <row r="4" spans="2:14" ht="26.25" customHeight="1" x14ac:dyDescent="0.35">
      <c r="B4" s="36" t="s">
        <v>14</v>
      </c>
      <c r="C4" s="36"/>
      <c r="D4" s="36"/>
      <c r="E4" s="36"/>
      <c r="F4" s="36"/>
      <c r="G4" s="36"/>
    </row>
    <row r="5" spans="2:14" ht="43.5" customHeight="1" thickBot="1" x14ac:dyDescent="0.4">
      <c r="B5" s="37" t="s">
        <v>12</v>
      </c>
      <c r="C5" s="37"/>
      <c r="D5" s="37"/>
      <c r="E5" s="37"/>
      <c r="F5" s="37"/>
      <c r="G5" s="37"/>
    </row>
    <row r="6" spans="2:14" ht="77.25" customHeight="1" thickBot="1" x14ac:dyDescent="0.3">
      <c r="B6" s="12" t="s">
        <v>0</v>
      </c>
      <c r="C6" s="13" t="s">
        <v>1</v>
      </c>
      <c r="D6" s="13" t="s">
        <v>2</v>
      </c>
      <c r="E6" s="14" t="s">
        <v>18</v>
      </c>
      <c r="F6" s="14" t="s">
        <v>25</v>
      </c>
      <c r="G6" s="14" t="s">
        <v>28</v>
      </c>
    </row>
    <row r="7" spans="2:14" ht="18.75" customHeight="1" x14ac:dyDescent="0.25">
      <c r="B7" s="8">
        <v>1</v>
      </c>
      <c r="C7" s="8">
        <v>2111</v>
      </c>
      <c r="D7" s="1" t="s">
        <v>20</v>
      </c>
      <c r="E7" s="16"/>
      <c r="F7" s="16">
        <f>'cічень '!F7+'лютий '!G7+'березень '!G7+'квітень  '!G7+G7</f>
        <v>2408100.1399999997</v>
      </c>
      <c r="G7" s="16">
        <f>205323.08+286128.36</f>
        <v>491451.43999999994</v>
      </c>
      <c r="H7" s="15">
        <f>205323.08+286128.36</f>
        <v>491451.43999999994</v>
      </c>
    </row>
    <row r="8" spans="2:14" ht="21" customHeight="1" x14ac:dyDescent="0.25">
      <c r="B8" s="8">
        <v>2</v>
      </c>
      <c r="C8" s="8">
        <v>2120</v>
      </c>
      <c r="D8" s="1" t="s">
        <v>19</v>
      </c>
      <c r="E8" s="16"/>
      <c r="F8" s="16">
        <f>'cічень '!F8+'лютий '!G8+'березень '!G8+'квітень  '!G8+G8</f>
        <v>521691.1</v>
      </c>
      <c r="G8" s="16">
        <f>45763.34+61280.5</f>
        <v>107043.84</v>
      </c>
      <c r="H8" s="15">
        <f>45763.34+61280.5</f>
        <v>107043.84</v>
      </c>
    </row>
    <row r="9" spans="2:14" ht="21" customHeight="1" x14ac:dyDescent="0.25">
      <c r="B9" s="8">
        <v>3</v>
      </c>
      <c r="C9" s="8">
        <v>2111</v>
      </c>
      <c r="D9" s="1" t="s">
        <v>21</v>
      </c>
      <c r="E9" s="16">
        <v>1624994</v>
      </c>
      <c r="F9" s="16">
        <f>'cічень '!F9+'лютий '!G9+'березень '!G9+'квітень  '!G9+G9</f>
        <v>453285.13</v>
      </c>
      <c r="G9" s="16">
        <f>39378.88+61811.43</f>
        <v>101190.31</v>
      </c>
      <c r="H9" s="15">
        <f>39378.88+61811.43</f>
        <v>101190.31</v>
      </c>
    </row>
    <row r="10" spans="2:14" ht="21" customHeight="1" x14ac:dyDescent="0.25">
      <c r="B10" s="8">
        <v>4</v>
      </c>
      <c r="C10" s="8">
        <v>2120</v>
      </c>
      <c r="D10" s="1" t="s">
        <v>22</v>
      </c>
      <c r="E10" s="16">
        <v>378724</v>
      </c>
      <c r="F10" s="16">
        <f>'cічень '!F10+'лютий '!G10+'березень '!G10+'квітень  '!G10+G10</f>
        <v>104970.25000000001</v>
      </c>
      <c r="G10" s="16">
        <f>8663.35+12465.98</f>
        <v>21129.33</v>
      </c>
      <c r="H10" s="15">
        <f>8663.35+12465.98</f>
        <v>21129.33</v>
      </c>
    </row>
    <row r="11" spans="2:14" ht="24" customHeight="1" x14ac:dyDescent="0.25">
      <c r="B11" s="31"/>
      <c r="C11" s="34" t="s">
        <v>3</v>
      </c>
      <c r="D11" s="34"/>
      <c r="E11" s="25"/>
      <c r="F11" s="26"/>
      <c r="G11" s="25"/>
    </row>
    <row r="12" spans="2:14" x14ac:dyDescent="0.25">
      <c r="B12" s="9">
        <v>5</v>
      </c>
      <c r="C12" s="9">
        <v>2210</v>
      </c>
      <c r="D12" s="2" t="s">
        <v>13</v>
      </c>
      <c r="E12" s="27">
        <v>3000</v>
      </c>
      <c r="F12" s="27">
        <f>'cічень '!F12+'лютий '!G12+'березень '!G12+'квітень  '!G12</f>
        <v>1939.2</v>
      </c>
      <c r="G12" s="27"/>
    </row>
    <row r="13" spans="2:14" x14ac:dyDescent="0.25">
      <c r="B13" s="9">
        <v>6</v>
      </c>
      <c r="C13" s="9">
        <v>2220</v>
      </c>
      <c r="D13" s="2" t="s">
        <v>4</v>
      </c>
      <c r="E13" s="27">
        <v>1000</v>
      </c>
      <c r="F13" s="27">
        <f>'cічень '!F13+'лютий '!G13+'березень '!G13+'квітень  '!G13</f>
        <v>0</v>
      </c>
      <c r="G13" s="27"/>
    </row>
    <row r="14" spans="2:14" x14ac:dyDescent="0.25">
      <c r="B14" s="9">
        <v>7</v>
      </c>
      <c r="C14" s="9">
        <v>2230</v>
      </c>
      <c r="D14" s="2" t="s">
        <v>5</v>
      </c>
      <c r="E14" s="27"/>
      <c r="F14" s="27">
        <f>'cічень '!F14+'лютий '!G14+'березень '!G14+'квітень  '!G14</f>
        <v>0</v>
      </c>
      <c r="G14" s="27"/>
    </row>
    <row r="15" spans="2:14" x14ac:dyDescent="0.25">
      <c r="B15" s="9">
        <v>8</v>
      </c>
      <c r="C15" s="9">
        <v>2240</v>
      </c>
      <c r="D15" s="2" t="s">
        <v>6</v>
      </c>
      <c r="E15" s="27">
        <f>19500+96868</f>
        <v>116368</v>
      </c>
      <c r="F15" s="27">
        <v>99546</v>
      </c>
      <c r="G15" s="27"/>
    </row>
    <row r="16" spans="2:14" x14ac:dyDescent="0.25">
      <c r="B16" s="9">
        <v>9</v>
      </c>
      <c r="C16" s="9">
        <v>2282</v>
      </c>
      <c r="D16" s="2" t="s">
        <v>16</v>
      </c>
      <c r="E16" s="27"/>
      <c r="F16" s="27">
        <f>'cічень '!F16+'лютий '!G16+'березень '!G16+'квітень  '!G16</f>
        <v>0</v>
      </c>
      <c r="G16" s="27"/>
    </row>
    <row r="17" spans="2:7" ht="24.75" customHeight="1" x14ac:dyDescent="0.25">
      <c r="B17" s="31"/>
      <c r="C17" s="34" t="s">
        <v>7</v>
      </c>
      <c r="D17" s="34"/>
      <c r="E17" s="17"/>
      <c r="F17" s="26"/>
      <c r="G17" s="17"/>
    </row>
    <row r="18" spans="2:7" ht="24.75" customHeight="1" x14ac:dyDescent="0.25">
      <c r="B18" s="10">
        <v>10</v>
      </c>
      <c r="C18" s="10">
        <v>2271</v>
      </c>
      <c r="D18" s="29" t="s">
        <v>15</v>
      </c>
      <c r="E18" s="28">
        <v>896280</v>
      </c>
      <c r="F18" s="28">
        <f>'квітень  '!F18+G18</f>
        <v>0</v>
      </c>
      <c r="G18" s="30"/>
    </row>
    <row r="19" spans="2:7" x14ac:dyDescent="0.25">
      <c r="B19" s="10">
        <v>11</v>
      </c>
      <c r="C19" s="10">
        <v>2272</v>
      </c>
      <c r="D19" s="29" t="s">
        <v>8</v>
      </c>
      <c r="E19" s="28">
        <v>24000</v>
      </c>
      <c r="F19" s="28">
        <f>'квітень  '!F19+G19</f>
        <v>416</v>
      </c>
      <c r="G19" s="28">
        <v>96</v>
      </c>
    </row>
    <row r="20" spans="2:7" x14ac:dyDescent="0.25">
      <c r="B20" s="10">
        <v>12</v>
      </c>
      <c r="C20" s="10">
        <v>2273</v>
      </c>
      <c r="D20" s="29" t="s">
        <v>9</v>
      </c>
      <c r="E20" s="28">
        <v>326320</v>
      </c>
      <c r="F20" s="28">
        <f>'квітень  '!F20+G20</f>
        <v>15036.099999999999</v>
      </c>
      <c r="G20" s="28">
        <v>4603.0600000000004</v>
      </c>
    </row>
    <row r="21" spans="2:7" x14ac:dyDescent="0.25">
      <c r="B21" s="10">
        <v>13</v>
      </c>
      <c r="C21" s="10">
        <v>2275</v>
      </c>
      <c r="D21" s="29" t="s">
        <v>17</v>
      </c>
      <c r="E21" s="28">
        <v>7200</v>
      </c>
      <c r="F21" s="28">
        <f>'cічень '!F21+'лютий '!G21</f>
        <v>0</v>
      </c>
      <c r="G21" s="28"/>
    </row>
    <row r="22" spans="2:7" x14ac:dyDescent="0.25">
      <c r="B22" s="35" t="s">
        <v>10</v>
      </c>
      <c r="C22" s="35"/>
      <c r="D22" s="35"/>
      <c r="E22" s="11">
        <f>SUM(E7:E21)</f>
        <v>3377886</v>
      </c>
      <c r="F22" s="11">
        <f>SUM(F7:F21)</f>
        <v>3604983.92</v>
      </c>
      <c r="G22" s="11">
        <f>SUM(G7:G21)</f>
        <v>725513.97999999986</v>
      </c>
    </row>
    <row r="24" spans="2:7" x14ac:dyDescent="0.25">
      <c r="F24" s="21"/>
      <c r="G24" s="21"/>
    </row>
  </sheetData>
  <mergeCells count="6">
    <mergeCell ref="B22:D22"/>
    <mergeCell ref="B3:G3"/>
    <mergeCell ref="B4:G4"/>
    <mergeCell ref="B5:G5"/>
    <mergeCell ref="C11:D11"/>
    <mergeCell ref="C17:D17"/>
  </mergeCells>
  <pageMargins left="0.70866141732283472" right="0.70866141732283472" top="0.74803149606299213" bottom="0.74803149606299213" header="0.31496062992125984" footer="0.31496062992125984"/>
  <pageSetup paperSize="9" scale="62" orientation="portrait" blackAndWhite="1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4"/>
  <sheetViews>
    <sheetView topLeftCell="A7" workbookViewId="0">
      <selection activeCell="F23" sqref="F23:F24"/>
    </sheetView>
  </sheetViews>
  <sheetFormatPr defaultRowHeight="15" x14ac:dyDescent="0.25"/>
  <cols>
    <col min="1" max="1" width="6.28515625" customWidth="1"/>
    <col min="2" max="2" width="7.5703125" style="6" customWidth="1"/>
    <col min="3" max="3" width="16.140625" style="6" customWidth="1"/>
    <col min="4" max="4" width="52.42578125" customWidth="1"/>
    <col min="5" max="5" width="16.85546875" style="5" customWidth="1"/>
    <col min="6" max="6" width="14.42578125" style="5" customWidth="1"/>
    <col min="7" max="7" width="15.5703125" style="5" customWidth="1"/>
    <col min="8" max="8" width="9.140625" style="15"/>
    <col min="9" max="9" width="27.42578125" customWidth="1"/>
    <col min="10" max="10" width="21.85546875" customWidth="1"/>
    <col min="11" max="11" width="6.140625" customWidth="1"/>
    <col min="13" max="13" width="29.140625" customWidth="1"/>
    <col min="14" max="14" width="13.140625" customWidth="1"/>
  </cols>
  <sheetData>
    <row r="1" spans="2:14" ht="11.25" customHeight="1" x14ac:dyDescent="0.25"/>
    <row r="2" spans="2:14" s="4" customFormat="1" ht="15.75" hidden="1" customHeight="1" x14ac:dyDescent="0.25">
      <c r="B2" s="6"/>
      <c r="C2" s="6"/>
      <c r="D2"/>
      <c r="E2" s="5"/>
      <c r="F2" s="5"/>
      <c r="G2" s="5"/>
      <c r="K2"/>
      <c r="L2"/>
      <c r="M2"/>
      <c r="N2"/>
    </row>
    <row r="3" spans="2:14" s="4" customFormat="1" ht="25.5" customHeight="1" x14ac:dyDescent="0.35">
      <c r="B3" s="36" t="s">
        <v>11</v>
      </c>
      <c r="C3" s="36"/>
      <c r="D3" s="36"/>
      <c r="E3" s="36"/>
      <c r="F3" s="36"/>
      <c r="G3" s="36"/>
      <c r="K3"/>
      <c r="L3"/>
      <c r="M3"/>
      <c r="N3"/>
    </row>
    <row r="4" spans="2:14" ht="26.25" customHeight="1" x14ac:dyDescent="0.35">
      <c r="B4" s="36" t="s">
        <v>14</v>
      </c>
      <c r="C4" s="36"/>
      <c r="D4" s="36"/>
      <c r="E4" s="36"/>
      <c r="F4" s="36"/>
      <c r="G4" s="36"/>
    </row>
    <row r="5" spans="2:14" ht="43.5" customHeight="1" thickBot="1" x14ac:dyDescent="0.4">
      <c r="B5" s="37" t="s">
        <v>12</v>
      </c>
      <c r="C5" s="37"/>
      <c r="D5" s="37"/>
      <c r="E5" s="37"/>
      <c r="F5" s="37"/>
      <c r="G5" s="37"/>
    </row>
    <row r="6" spans="2:14" ht="77.25" customHeight="1" thickBot="1" x14ac:dyDescent="0.3">
      <c r="B6" s="12" t="s">
        <v>0</v>
      </c>
      <c r="C6" s="13" t="s">
        <v>1</v>
      </c>
      <c r="D6" s="13" t="s">
        <v>2</v>
      </c>
      <c r="E6" s="14" t="s">
        <v>18</v>
      </c>
      <c r="F6" s="14" t="s">
        <v>25</v>
      </c>
      <c r="G6" s="14" t="s">
        <v>29</v>
      </c>
    </row>
    <row r="7" spans="2:14" ht="18.75" customHeight="1" x14ac:dyDescent="0.25">
      <c r="B7" s="8">
        <v>1</v>
      </c>
      <c r="C7" s="8">
        <v>2111</v>
      </c>
      <c r="D7" s="1" t="s">
        <v>20</v>
      </c>
      <c r="E7" s="16"/>
      <c r="F7" s="16">
        <f>'травень '!F7+G7</f>
        <v>3770753.5399999996</v>
      </c>
      <c r="G7" s="16">
        <f>1272788.76+89864.64</f>
        <v>1362653.4</v>
      </c>
      <c r="I7" s="33"/>
    </row>
    <row r="8" spans="2:14" ht="21" customHeight="1" x14ac:dyDescent="0.25">
      <c r="B8" s="8">
        <v>2</v>
      </c>
      <c r="C8" s="8">
        <v>2120</v>
      </c>
      <c r="D8" s="1" t="s">
        <v>19</v>
      </c>
      <c r="E8" s="16"/>
      <c r="F8" s="16">
        <f>'травень '!F8+G8</f>
        <v>815908.24</v>
      </c>
      <c r="G8" s="16">
        <f>280013.53+14203.61</f>
        <v>294217.14</v>
      </c>
      <c r="I8" s="33"/>
    </row>
    <row r="9" spans="2:14" ht="21" customHeight="1" x14ac:dyDescent="0.25">
      <c r="B9" s="8">
        <v>3</v>
      </c>
      <c r="C9" s="8">
        <v>2111</v>
      </c>
      <c r="D9" s="1" t="s">
        <v>21</v>
      </c>
      <c r="E9" s="16">
        <v>1624994</v>
      </c>
      <c r="F9" s="16">
        <f>'травень '!F9+G9</f>
        <v>634199.63</v>
      </c>
      <c r="G9" s="16">
        <f>41532.4+139382.1</f>
        <v>180914.5</v>
      </c>
    </row>
    <row r="10" spans="2:14" ht="21" customHeight="1" x14ac:dyDescent="0.25">
      <c r="B10" s="8">
        <v>4</v>
      </c>
      <c r="C10" s="8">
        <v>2120</v>
      </c>
      <c r="D10" s="1" t="s">
        <v>22</v>
      </c>
      <c r="E10" s="16">
        <v>378724</v>
      </c>
      <c r="F10" s="16">
        <f>'травень '!F10+G10</f>
        <v>143539.55000000002</v>
      </c>
      <c r="G10" s="16">
        <f>9137.13+29432.17</f>
        <v>38569.299999999996</v>
      </c>
    </row>
    <row r="11" spans="2:14" ht="24" customHeight="1" x14ac:dyDescent="0.25">
      <c r="B11" s="31"/>
      <c r="C11" s="34" t="s">
        <v>3</v>
      </c>
      <c r="D11" s="34"/>
      <c r="E11" s="25"/>
      <c r="F11" s="26"/>
      <c r="G11" s="25"/>
    </row>
    <row r="12" spans="2:14" x14ac:dyDescent="0.25">
      <c r="B12" s="9">
        <v>5</v>
      </c>
      <c r="C12" s="9">
        <v>2210</v>
      </c>
      <c r="D12" s="2" t="s">
        <v>13</v>
      </c>
      <c r="E12" s="27">
        <v>3000</v>
      </c>
      <c r="F12" s="27">
        <f>'травень '!F12+G12</f>
        <v>1939.2</v>
      </c>
      <c r="G12" s="27"/>
    </row>
    <row r="13" spans="2:14" x14ac:dyDescent="0.25">
      <c r="B13" s="9">
        <v>6</v>
      </c>
      <c r="C13" s="9">
        <v>2220</v>
      </c>
      <c r="D13" s="2" t="s">
        <v>4</v>
      </c>
      <c r="E13" s="27">
        <v>1000</v>
      </c>
      <c r="F13" s="27">
        <f>'травень '!F13+G13</f>
        <v>0</v>
      </c>
      <c r="G13" s="27"/>
    </row>
    <row r="14" spans="2:14" x14ac:dyDescent="0.25">
      <c r="B14" s="9">
        <v>7</v>
      </c>
      <c r="C14" s="9">
        <v>2230</v>
      </c>
      <c r="D14" s="2" t="s">
        <v>5</v>
      </c>
      <c r="E14" s="27"/>
      <c r="F14" s="27">
        <f>'травень '!F14+G14</f>
        <v>0</v>
      </c>
      <c r="G14" s="27"/>
    </row>
    <row r="15" spans="2:14" x14ac:dyDescent="0.25">
      <c r="B15" s="9">
        <v>8</v>
      </c>
      <c r="C15" s="9">
        <v>2240</v>
      </c>
      <c r="D15" s="2" t="s">
        <v>6</v>
      </c>
      <c r="E15" s="27">
        <f>19500+96868</f>
        <v>116368</v>
      </c>
      <c r="F15" s="27">
        <f>'травень '!F15+G15</f>
        <v>104196</v>
      </c>
      <c r="G15" s="27">
        <v>4650</v>
      </c>
    </row>
    <row r="16" spans="2:14" x14ac:dyDescent="0.25">
      <c r="B16" s="9">
        <v>9</v>
      </c>
      <c r="C16" s="9">
        <v>2282</v>
      </c>
      <c r="D16" s="2" t="s">
        <v>16</v>
      </c>
      <c r="E16" s="27"/>
      <c r="F16" s="27">
        <f>'травень '!F16+G16</f>
        <v>0</v>
      </c>
      <c r="G16" s="27"/>
    </row>
    <row r="17" spans="2:7" ht="24.75" customHeight="1" x14ac:dyDescent="0.25">
      <c r="B17" s="31"/>
      <c r="C17" s="34" t="s">
        <v>7</v>
      </c>
      <c r="D17" s="34"/>
      <c r="E17" s="17"/>
      <c r="F17" s="26"/>
      <c r="G17" s="17"/>
    </row>
    <row r="18" spans="2:7" ht="24.75" customHeight="1" x14ac:dyDescent="0.25">
      <c r="B18" s="10">
        <v>10</v>
      </c>
      <c r="C18" s="10">
        <v>2271</v>
      </c>
      <c r="D18" s="29" t="s">
        <v>15</v>
      </c>
      <c r="E18" s="28">
        <v>896280</v>
      </c>
      <c r="F18" s="28">
        <f>'травень '!F18+G18</f>
        <v>0</v>
      </c>
      <c r="G18" s="30"/>
    </row>
    <row r="19" spans="2:7" x14ac:dyDescent="0.25">
      <c r="B19" s="10">
        <v>11</v>
      </c>
      <c r="C19" s="10">
        <v>2272</v>
      </c>
      <c r="D19" s="29" t="s">
        <v>8</v>
      </c>
      <c r="E19" s="28">
        <v>24000</v>
      </c>
      <c r="F19" s="28">
        <f>'травень '!F19+G19</f>
        <v>416</v>
      </c>
      <c r="G19" s="28"/>
    </row>
    <row r="20" spans="2:7" x14ac:dyDescent="0.25">
      <c r="B20" s="10">
        <v>12</v>
      </c>
      <c r="C20" s="10">
        <v>2273</v>
      </c>
      <c r="D20" s="29" t="s">
        <v>9</v>
      </c>
      <c r="E20" s="28">
        <v>326320</v>
      </c>
      <c r="F20" s="28">
        <f>'травень '!F20+G20</f>
        <v>16386.419999999998</v>
      </c>
      <c r="G20" s="28">
        <v>1350.32</v>
      </c>
    </row>
    <row r="21" spans="2:7" x14ac:dyDescent="0.25">
      <c r="B21" s="10">
        <v>13</v>
      </c>
      <c r="C21" s="10">
        <v>2275</v>
      </c>
      <c r="D21" s="29" t="s">
        <v>17</v>
      </c>
      <c r="E21" s="28">
        <v>7200</v>
      </c>
      <c r="F21" s="28">
        <f>'травень '!F21+G21</f>
        <v>0</v>
      </c>
      <c r="G21" s="28"/>
    </row>
    <row r="22" spans="2:7" x14ac:dyDescent="0.25">
      <c r="B22" s="35" t="s">
        <v>10</v>
      </c>
      <c r="C22" s="35"/>
      <c r="D22" s="35"/>
      <c r="E22" s="11">
        <f>SUM(E7:E21)</f>
        <v>3377886</v>
      </c>
      <c r="F22" s="11">
        <f>SUM(F7:F21)</f>
        <v>5487338.5799999991</v>
      </c>
      <c r="G22" s="11">
        <f>SUM(G7:G21)</f>
        <v>1882354.6600000001</v>
      </c>
    </row>
    <row r="24" spans="2:7" x14ac:dyDescent="0.25">
      <c r="F24" s="21"/>
      <c r="G24" s="21"/>
    </row>
  </sheetData>
  <mergeCells count="6">
    <mergeCell ref="B22:D22"/>
    <mergeCell ref="B3:G3"/>
    <mergeCell ref="B4:G4"/>
    <mergeCell ref="B5:G5"/>
    <mergeCell ref="C11:D11"/>
    <mergeCell ref="C17:D17"/>
  </mergeCells>
  <pageMargins left="0.70866141732283472" right="0.70866141732283472" top="0.74803149606299213" bottom="0.74803149606299213" header="0.31496062992125984" footer="0.31496062992125984"/>
  <pageSetup paperSize="9" scale="62" orientation="portrait" blackAndWhite="1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4"/>
  <sheetViews>
    <sheetView topLeftCell="A7" workbookViewId="0">
      <selection activeCell="F23" sqref="F23:G24"/>
    </sheetView>
  </sheetViews>
  <sheetFormatPr defaultRowHeight="15" x14ac:dyDescent="0.25"/>
  <cols>
    <col min="1" max="1" width="6.28515625" customWidth="1"/>
    <col min="2" max="2" width="7.5703125" style="6" customWidth="1"/>
    <col min="3" max="3" width="16.140625" style="6" customWidth="1"/>
    <col min="4" max="4" width="52.42578125" customWidth="1"/>
    <col min="5" max="5" width="16.85546875" style="5" customWidth="1"/>
    <col min="6" max="6" width="14.42578125" style="5" customWidth="1"/>
    <col min="7" max="7" width="15.5703125" style="5" customWidth="1"/>
    <col min="8" max="8" width="9.140625" style="15"/>
    <col min="9" max="9" width="27.42578125" customWidth="1"/>
    <col min="10" max="10" width="21.85546875" customWidth="1"/>
    <col min="11" max="11" width="6.140625" customWidth="1"/>
    <col min="13" max="13" width="29.140625" customWidth="1"/>
    <col min="14" max="14" width="13.140625" customWidth="1"/>
  </cols>
  <sheetData>
    <row r="1" spans="2:14" ht="11.25" customHeight="1" x14ac:dyDescent="0.25"/>
    <row r="2" spans="2:14" s="4" customFormat="1" ht="15.75" hidden="1" customHeight="1" x14ac:dyDescent="0.25">
      <c r="B2" s="6"/>
      <c r="C2" s="6"/>
      <c r="D2"/>
      <c r="E2" s="5"/>
      <c r="F2" s="5"/>
      <c r="G2" s="5"/>
      <c r="K2"/>
      <c r="L2"/>
      <c r="M2"/>
      <c r="N2"/>
    </row>
    <row r="3" spans="2:14" s="4" customFormat="1" ht="25.5" customHeight="1" x14ac:dyDescent="0.35">
      <c r="B3" s="36" t="s">
        <v>11</v>
      </c>
      <c r="C3" s="36"/>
      <c r="D3" s="36"/>
      <c r="E3" s="36"/>
      <c r="F3" s="36"/>
      <c r="G3" s="36"/>
      <c r="K3"/>
      <c r="L3"/>
      <c r="M3"/>
      <c r="N3"/>
    </row>
    <row r="4" spans="2:14" ht="26.25" customHeight="1" x14ac:dyDescent="0.35">
      <c r="B4" s="36" t="s">
        <v>14</v>
      </c>
      <c r="C4" s="36"/>
      <c r="D4" s="36"/>
      <c r="E4" s="36"/>
      <c r="F4" s="36"/>
      <c r="G4" s="36"/>
    </row>
    <row r="5" spans="2:14" ht="43.5" customHeight="1" thickBot="1" x14ac:dyDescent="0.4">
      <c r="B5" s="37" t="s">
        <v>12</v>
      </c>
      <c r="C5" s="37"/>
      <c r="D5" s="37"/>
      <c r="E5" s="37"/>
      <c r="F5" s="37"/>
      <c r="G5" s="37"/>
    </row>
    <row r="6" spans="2:14" ht="77.25" customHeight="1" thickBot="1" x14ac:dyDescent="0.3">
      <c r="B6" s="12" t="s">
        <v>0</v>
      </c>
      <c r="C6" s="13" t="s">
        <v>1</v>
      </c>
      <c r="D6" s="13" t="s">
        <v>2</v>
      </c>
      <c r="E6" s="14" t="s">
        <v>18</v>
      </c>
      <c r="F6" s="14" t="s">
        <v>25</v>
      </c>
      <c r="G6" s="14" t="s">
        <v>30</v>
      </c>
    </row>
    <row r="7" spans="2:14" ht="18.75" customHeight="1" x14ac:dyDescent="0.25">
      <c r="B7" s="8">
        <v>1</v>
      </c>
      <c r="C7" s="8">
        <v>2111</v>
      </c>
      <c r="D7" s="1" t="s">
        <v>20</v>
      </c>
      <c r="E7" s="16"/>
      <c r="F7" s="16">
        <f>червень!F7+G7</f>
        <v>3783678.0399999996</v>
      </c>
      <c r="G7" s="16">
        <f>12924.5</f>
        <v>12924.5</v>
      </c>
    </row>
    <row r="8" spans="2:14" ht="21" customHeight="1" x14ac:dyDescent="0.25">
      <c r="B8" s="8">
        <v>2</v>
      </c>
      <c r="C8" s="8">
        <v>2120</v>
      </c>
      <c r="D8" s="1" t="s">
        <v>19</v>
      </c>
      <c r="E8" s="16"/>
      <c r="F8" s="16">
        <f>червень!F8+G8</f>
        <v>818751.63</v>
      </c>
      <c r="G8" s="16">
        <v>2843.39</v>
      </c>
    </row>
    <row r="9" spans="2:14" ht="21" customHeight="1" x14ac:dyDescent="0.25">
      <c r="B9" s="8">
        <v>3</v>
      </c>
      <c r="C9" s="8">
        <v>2111</v>
      </c>
      <c r="D9" s="1" t="s">
        <v>21</v>
      </c>
      <c r="E9" s="16">
        <v>1624994</v>
      </c>
      <c r="F9" s="16">
        <f>червень!F9+G9</f>
        <v>733496.97</v>
      </c>
      <c r="G9" s="16">
        <f>44912.12+54385.22</f>
        <v>99297.34</v>
      </c>
    </row>
    <row r="10" spans="2:14" ht="21" customHeight="1" x14ac:dyDescent="0.25">
      <c r="B10" s="8">
        <v>4</v>
      </c>
      <c r="C10" s="8">
        <v>2120</v>
      </c>
      <c r="D10" s="1" t="s">
        <v>22</v>
      </c>
      <c r="E10" s="16">
        <v>378724</v>
      </c>
      <c r="F10" s="16">
        <f>червень!F10+G10</f>
        <v>163519.40000000002</v>
      </c>
      <c r="G10" s="16">
        <f>9880.67+10099.18</f>
        <v>19979.849999999999</v>
      </c>
    </row>
    <row r="11" spans="2:14" ht="24" customHeight="1" x14ac:dyDescent="0.25">
      <c r="B11" s="31"/>
      <c r="C11" s="34" t="s">
        <v>3</v>
      </c>
      <c r="D11" s="34"/>
      <c r="E11" s="25"/>
      <c r="F11" s="26"/>
      <c r="G11" s="25"/>
    </row>
    <row r="12" spans="2:14" x14ac:dyDescent="0.25">
      <c r="B12" s="9">
        <v>5</v>
      </c>
      <c r="C12" s="9">
        <v>2210</v>
      </c>
      <c r="D12" s="2" t="s">
        <v>13</v>
      </c>
      <c r="E12" s="27">
        <v>3000</v>
      </c>
      <c r="F12" s="27">
        <f>червень!F12+G12</f>
        <v>2989.1400000000003</v>
      </c>
      <c r="G12" s="27">
        <v>1049.94</v>
      </c>
    </row>
    <row r="13" spans="2:14" x14ac:dyDescent="0.25">
      <c r="B13" s="9">
        <v>6</v>
      </c>
      <c r="C13" s="9">
        <v>2220</v>
      </c>
      <c r="D13" s="2" t="s">
        <v>4</v>
      </c>
      <c r="E13" s="27">
        <v>1000</v>
      </c>
      <c r="F13" s="27">
        <f>червень!F13+G13</f>
        <v>0</v>
      </c>
      <c r="G13" s="27"/>
    </row>
    <row r="14" spans="2:14" x14ac:dyDescent="0.25">
      <c r="B14" s="9">
        <v>7</v>
      </c>
      <c r="C14" s="9">
        <v>2230</v>
      </c>
      <c r="D14" s="2" t="s">
        <v>5</v>
      </c>
      <c r="E14" s="27"/>
      <c r="F14" s="27">
        <f>червень!F14+G14</f>
        <v>0</v>
      </c>
      <c r="G14" s="27"/>
    </row>
    <row r="15" spans="2:14" x14ac:dyDescent="0.25">
      <c r="B15" s="9">
        <v>8</v>
      </c>
      <c r="C15" s="9">
        <v>2240</v>
      </c>
      <c r="D15" s="2" t="s">
        <v>6</v>
      </c>
      <c r="E15" s="27">
        <f>19500+96868</f>
        <v>116368</v>
      </c>
      <c r="F15" s="27">
        <f>червень!F15+G15</f>
        <v>106196</v>
      </c>
      <c r="G15" s="27">
        <v>2000</v>
      </c>
    </row>
    <row r="16" spans="2:14" x14ac:dyDescent="0.25">
      <c r="B16" s="9">
        <v>9</v>
      </c>
      <c r="C16" s="9">
        <v>2282</v>
      </c>
      <c r="D16" s="2" t="s">
        <v>16</v>
      </c>
      <c r="E16" s="27"/>
      <c r="F16" s="27">
        <f>червень!F16+G16</f>
        <v>0</v>
      </c>
      <c r="G16" s="27"/>
    </row>
    <row r="17" spans="2:7" ht="24.75" customHeight="1" x14ac:dyDescent="0.25">
      <c r="B17" s="31"/>
      <c r="C17" s="34" t="s">
        <v>7</v>
      </c>
      <c r="D17" s="34"/>
      <c r="E17" s="17"/>
      <c r="F17" s="26"/>
      <c r="G17" s="17"/>
    </row>
    <row r="18" spans="2:7" ht="24.75" customHeight="1" x14ac:dyDescent="0.25">
      <c r="B18" s="10">
        <v>10</v>
      </c>
      <c r="C18" s="10">
        <v>2271</v>
      </c>
      <c r="D18" s="29" t="s">
        <v>15</v>
      </c>
      <c r="E18" s="28">
        <v>896280</v>
      </c>
      <c r="F18" s="28">
        <f>червень!F18+G18</f>
        <v>0</v>
      </c>
      <c r="G18" s="30"/>
    </row>
    <row r="19" spans="2:7" x14ac:dyDescent="0.25">
      <c r="B19" s="10">
        <v>11</v>
      </c>
      <c r="C19" s="10">
        <v>2272</v>
      </c>
      <c r="D19" s="29" t="s">
        <v>8</v>
      </c>
      <c r="E19" s="28">
        <v>24000</v>
      </c>
      <c r="F19" s="28">
        <f>червень!F19+G19</f>
        <v>640</v>
      </c>
      <c r="G19" s="28">
        <v>224</v>
      </c>
    </row>
    <row r="20" spans="2:7" x14ac:dyDescent="0.25">
      <c r="B20" s="10">
        <v>12</v>
      </c>
      <c r="C20" s="10">
        <v>2273</v>
      </c>
      <c r="D20" s="29" t="s">
        <v>9</v>
      </c>
      <c r="E20" s="28">
        <v>326320</v>
      </c>
      <c r="F20" s="28">
        <f>червень!F20+G20</f>
        <v>17164.019999999997</v>
      </c>
      <c r="G20" s="28">
        <v>777.6</v>
      </c>
    </row>
    <row r="21" spans="2:7" x14ac:dyDescent="0.25">
      <c r="B21" s="10">
        <v>13</v>
      </c>
      <c r="C21" s="10">
        <v>2275</v>
      </c>
      <c r="D21" s="29" t="s">
        <v>17</v>
      </c>
      <c r="E21" s="28">
        <v>7200</v>
      </c>
      <c r="F21" s="28">
        <f>червень!F21+G21</f>
        <v>0</v>
      </c>
      <c r="G21" s="28"/>
    </row>
    <row r="22" spans="2:7" x14ac:dyDescent="0.25">
      <c r="B22" s="35" t="s">
        <v>10</v>
      </c>
      <c r="C22" s="35"/>
      <c r="D22" s="35"/>
      <c r="E22" s="11">
        <f>SUM(E7:E21)</f>
        <v>3377886</v>
      </c>
      <c r="F22" s="11">
        <f>SUM(F7:F21)</f>
        <v>5626435.1999999993</v>
      </c>
      <c r="G22" s="11">
        <f>SUM(G7:G21)</f>
        <v>139096.62</v>
      </c>
    </row>
    <row r="24" spans="2:7" x14ac:dyDescent="0.25">
      <c r="F24" s="21"/>
      <c r="G24" s="21"/>
    </row>
  </sheetData>
  <mergeCells count="6">
    <mergeCell ref="B22:D22"/>
    <mergeCell ref="B3:G3"/>
    <mergeCell ref="B4:G4"/>
    <mergeCell ref="B5:G5"/>
    <mergeCell ref="C11:D11"/>
    <mergeCell ref="C17:D17"/>
  </mergeCells>
  <pageMargins left="0.70866141732283472" right="0.70866141732283472" top="0.74803149606299213" bottom="0.74803149606299213" header="0.31496062992125984" footer="0.31496062992125984"/>
  <pageSetup paperSize="9" scale="62" orientation="portrait" blackAndWhite="1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4"/>
  <sheetViews>
    <sheetView tabSelected="1" workbookViewId="0">
      <selection activeCell="F7" sqref="F7"/>
    </sheetView>
  </sheetViews>
  <sheetFormatPr defaultRowHeight="15" x14ac:dyDescent="0.25"/>
  <cols>
    <col min="1" max="1" width="6.28515625" customWidth="1"/>
    <col min="2" max="2" width="7.5703125" style="6" customWidth="1"/>
    <col min="3" max="3" width="16.140625" style="6" customWidth="1"/>
    <col min="4" max="4" width="52.42578125" customWidth="1"/>
    <col min="5" max="5" width="16.85546875" style="5" customWidth="1"/>
    <col min="6" max="6" width="14.42578125" style="5" customWidth="1"/>
    <col min="7" max="7" width="15.5703125" style="5" customWidth="1"/>
    <col min="8" max="8" width="9.140625" style="15"/>
    <col min="9" max="9" width="27.42578125" customWidth="1"/>
    <col min="10" max="10" width="21.85546875" customWidth="1"/>
    <col min="11" max="11" width="6.140625" customWidth="1"/>
    <col min="13" max="13" width="29.140625" customWidth="1"/>
    <col min="14" max="14" width="13.140625" customWidth="1"/>
  </cols>
  <sheetData>
    <row r="1" spans="2:14" ht="11.25" customHeight="1" x14ac:dyDescent="0.25"/>
    <row r="2" spans="2:14" s="4" customFormat="1" ht="15.75" hidden="1" customHeight="1" x14ac:dyDescent="0.25">
      <c r="B2" s="6"/>
      <c r="C2" s="6"/>
      <c r="D2"/>
      <c r="E2" s="5"/>
      <c r="F2" s="5"/>
      <c r="G2" s="5"/>
      <c r="K2"/>
      <c r="L2"/>
      <c r="M2"/>
      <c r="N2"/>
    </row>
    <row r="3" spans="2:14" s="4" customFormat="1" ht="25.5" customHeight="1" x14ac:dyDescent="0.35">
      <c r="B3" s="36" t="s">
        <v>11</v>
      </c>
      <c r="C3" s="36"/>
      <c r="D3" s="36"/>
      <c r="E3" s="36"/>
      <c r="F3" s="36"/>
      <c r="G3" s="36"/>
      <c r="K3"/>
      <c r="L3"/>
      <c r="M3"/>
      <c r="N3"/>
    </row>
    <row r="4" spans="2:14" ht="26.25" customHeight="1" x14ac:dyDescent="0.35">
      <c r="B4" s="36" t="s">
        <v>14</v>
      </c>
      <c r="C4" s="36"/>
      <c r="D4" s="36"/>
      <c r="E4" s="36"/>
      <c r="F4" s="36"/>
      <c r="G4" s="36"/>
    </row>
    <row r="5" spans="2:14" ht="43.5" customHeight="1" thickBot="1" x14ac:dyDescent="0.4">
      <c r="B5" s="37" t="s">
        <v>12</v>
      </c>
      <c r="C5" s="37"/>
      <c r="D5" s="37"/>
      <c r="E5" s="37"/>
      <c r="F5" s="37"/>
      <c r="G5" s="37"/>
    </row>
    <row r="6" spans="2:14" ht="77.25" customHeight="1" thickBot="1" x14ac:dyDescent="0.3">
      <c r="B6" s="12" t="s">
        <v>0</v>
      </c>
      <c r="C6" s="13" t="s">
        <v>1</v>
      </c>
      <c r="D6" s="13" t="s">
        <v>2</v>
      </c>
      <c r="E6" s="14" t="s">
        <v>18</v>
      </c>
      <c r="F6" s="14" t="s">
        <v>25</v>
      </c>
      <c r="G6" s="14" t="s">
        <v>31</v>
      </c>
    </row>
    <row r="7" spans="2:14" ht="18.75" customHeight="1" x14ac:dyDescent="0.25">
      <c r="B7" s="8">
        <v>1</v>
      </c>
      <c r="C7" s="8">
        <v>2111</v>
      </c>
      <c r="D7" s="1" t="s">
        <v>20</v>
      </c>
      <c r="E7" s="16"/>
      <c r="F7" s="16">
        <f>'липень '!F7+G7</f>
        <v>4019261.9299999997</v>
      </c>
      <c r="G7" s="16">
        <f>42236.02+193347.87</f>
        <v>235583.88999999998</v>
      </c>
    </row>
    <row r="8" spans="2:14" ht="21" customHeight="1" x14ac:dyDescent="0.25">
      <c r="B8" s="8">
        <v>2</v>
      </c>
      <c r="C8" s="8">
        <v>2120</v>
      </c>
      <c r="D8" s="1" t="s">
        <v>19</v>
      </c>
      <c r="E8" s="16"/>
      <c r="F8" s="16">
        <f>'липень '!F8+G8</f>
        <v>869821.65</v>
      </c>
      <c r="G8" s="16">
        <f>9291.92+41778.1</f>
        <v>51070.02</v>
      </c>
    </row>
    <row r="9" spans="2:14" ht="21" customHeight="1" x14ac:dyDescent="0.25">
      <c r="B9" s="8">
        <v>3</v>
      </c>
      <c r="C9" s="8">
        <v>2111</v>
      </c>
      <c r="D9" s="1" t="s">
        <v>21</v>
      </c>
      <c r="E9" s="16">
        <v>1624994</v>
      </c>
      <c r="F9" s="16">
        <f>'липень '!F9+G9</f>
        <v>802974.79</v>
      </c>
      <c r="G9" s="16">
        <f>25217.39+44260.43</f>
        <v>69477.820000000007</v>
      </c>
    </row>
    <row r="10" spans="2:14" ht="21" customHeight="1" x14ac:dyDescent="0.25">
      <c r="B10" s="8">
        <v>4</v>
      </c>
      <c r="C10" s="8">
        <v>2120</v>
      </c>
      <c r="D10" s="1" t="s">
        <v>22</v>
      </c>
      <c r="E10" s="16">
        <v>378724</v>
      </c>
      <c r="F10" s="16">
        <f>'липень '!F10+G10</f>
        <v>178964.53000000003</v>
      </c>
      <c r="G10" s="16">
        <f>5547.63+9897.5</f>
        <v>15445.130000000001</v>
      </c>
    </row>
    <row r="11" spans="2:14" ht="24" customHeight="1" x14ac:dyDescent="0.25">
      <c r="B11" s="32"/>
      <c r="C11" s="34" t="s">
        <v>3</v>
      </c>
      <c r="D11" s="34"/>
      <c r="E11" s="25"/>
      <c r="F11" s="26"/>
      <c r="G11" s="25"/>
    </row>
    <row r="12" spans="2:14" x14ac:dyDescent="0.25">
      <c r="B12" s="9">
        <v>5</v>
      </c>
      <c r="C12" s="9">
        <v>2210</v>
      </c>
      <c r="D12" s="2" t="s">
        <v>13</v>
      </c>
      <c r="E12" s="27">
        <v>3000</v>
      </c>
      <c r="F12" s="27">
        <f>'липень '!F12+G12</f>
        <v>24789.739999999998</v>
      </c>
      <c r="G12" s="27">
        <v>21800.6</v>
      </c>
    </row>
    <row r="13" spans="2:14" x14ac:dyDescent="0.25">
      <c r="B13" s="9">
        <v>6</v>
      </c>
      <c r="C13" s="9">
        <v>2220</v>
      </c>
      <c r="D13" s="2" t="s">
        <v>4</v>
      </c>
      <c r="E13" s="27">
        <v>1000</v>
      </c>
      <c r="F13" s="27">
        <f>'липень '!F13+G13</f>
        <v>0</v>
      </c>
      <c r="G13" s="27"/>
    </row>
    <row r="14" spans="2:14" x14ac:dyDescent="0.25">
      <c r="B14" s="9">
        <v>7</v>
      </c>
      <c r="C14" s="9">
        <v>2230</v>
      </c>
      <c r="D14" s="2" t="s">
        <v>5</v>
      </c>
      <c r="E14" s="27"/>
      <c r="F14" s="27">
        <f>'липень '!F14+G14</f>
        <v>0</v>
      </c>
      <c r="G14" s="27"/>
    </row>
    <row r="15" spans="2:14" x14ac:dyDescent="0.25">
      <c r="B15" s="9">
        <v>8</v>
      </c>
      <c r="C15" s="9">
        <v>2240</v>
      </c>
      <c r="D15" s="2" t="s">
        <v>6</v>
      </c>
      <c r="E15" s="27">
        <f>19500+96868</f>
        <v>116368</v>
      </c>
      <c r="F15" s="27">
        <f>'липень '!F15+G15</f>
        <v>106565.8</v>
      </c>
      <c r="G15" s="27">
        <v>369.8</v>
      </c>
    </row>
    <row r="16" spans="2:14" x14ac:dyDescent="0.25">
      <c r="B16" s="9">
        <v>9</v>
      </c>
      <c r="C16" s="9">
        <v>2282</v>
      </c>
      <c r="D16" s="2" t="s">
        <v>16</v>
      </c>
      <c r="E16" s="27"/>
      <c r="F16" s="27">
        <f>'липень '!F16+G16</f>
        <v>0</v>
      </c>
      <c r="G16" s="27"/>
    </row>
    <row r="17" spans="2:7" ht="24.75" customHeight="1" x14ac:dyDescent="0.25">
      <c r="B17" s="32"/>
      <c r="C17" s="34" t="s">
        <v>7</v>
      </c>
      <c r="D17" s="34"/>
      <c r="E17" s="17"/>
      <c r="F17" s="26"/>
      <c r="G17" s="17"/>
    </row>
    <row r="18" spans="2:7" ht="24.75" customHeight="1" x14ac:dyDescent="0.25">
      <c r="B18" s="10">
        <v>10</v>
      </c>
      <c r="C18" s="10">
        <v>2271</v>
      </c>
      <c r="D18" s="29" t="s">
        <v>15</v>
      </c>
      <c r="E18" s="28">
        <v>896280</v>
      </c>
      <c r="F18" s="28">
        <f>'липень '!F18+G18</f>
        <v>0</v>
      </c>
      <c r="G18" s="30"/>
    </row>
    <row r="19" spans="2:7" x14ac:dyDescent="0.25">
      <c r="B19" s="10">
        <v>11</v>
      </c>
      <c r="C19" s="10">
        <v>2272</v>
      </c>
      <c r="D19" s="29" t="s">
        <v>8</v>
      </c>
      <c r="E19" s="28">
        <v>24000</v>
      </c>
      <c r="F19" s="28">
        <f>'липень '!F19+G19</f>
        <v>640</v>
      </c>
      <c r="G19" s="28"/>
    </row>
    <row r="20" spans="2:7" x14ac:dyDescent="0.25">
      <c r="B20" s="10">
        <v>12</v>
      </c>
      <c r="C20" s="10">
        <v>2273</v>
      </c>
      <c r="D20" s="29" t="s">
        <v>9</v>
      </c>
      <c r="E20" s="28">
        <v>326320</v>
      </c>
      <c r="F20" s="28">
        <f>'липень '!F20+G20</f>
        <v>17639.909999999996</v>
      </c>
      <c r="G20" s="28">
        <v>475.89</v>
      </c>
    </row>
    <row r="21" spans="2:7" x14ac:dyDescent="0.25">
      <c r="B21" s="10">
        <v>13</v>
      </c>
      <c r="C21" s="10">
        <v>2275</v>
      </c>
      <c r="D21" s="29" t="s">
        <v>17</v>
      </c>
      <c r="E21" s="28">
        <v>7200</v>
      </c>
      <c r="F21" s="28">
        <f>'липень '!F21+G21</f>
        <v>0</v>
      </c>
      <c r="G21" s="28"/>
    </row>
    <row r="22" spans="2:7" x14ac:dyDescent="0.25">
      <c r="B22" s="35" t="s">
        <v>10</v>
      </c>
      <c r="C22" s="35"/>
      <c r="D22" s="35"/>
      <c r="E22" s="11">
        <f>SUM(E7:E21)</f>
        <v>3377886</v>
      </c>
      <c r="F22" s="11">
        <f>SUM(F7:F21)</f>
        <v>6020658.3500000006</v>
      </c>
      <c r="G22" s="11">
        <f>SUM(G7:G21)</f>
        <v>394223.14999999997</v>
      </c>
    </row>
    <row r="24" spans="2:7" x14ac:dyDescent="0.25">
      <c r="F24" s="21"/>
      <c r="G24" s="21"/>
    </row>
  </sheetData>
  <mergeCells count="6">
    <mergeCell ref="B22:D22"/>
    <mergeCell ref="B3:G3"/>
    <mergeCell ref="B4:G4"/>
    <mergeCell ref="B5:G5"/>
    <mergeCell ref="C11:D11"/>
    <mergeCell ref="C17:D17"/>
  </mergeCells>
  <pageMargins left="0.70866141732283472" right="0.70866141732283472" top="0.74803149606299213" bottom="0.74803149606299213" header="0.31496062992125984" footer="0.31496062992125984"/>
  <pageSetup paperSize="9" scale="62" orientation="portrait" blackAndWhite="1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cічень </vt:lpstr>
      <vt:lpstr>лютий </vt:lpstr>
      <vt:lpstr>березень </vt:lpstr>
      <vt:lpstr>квітень  </vt:lpstr>
      <vt:lpstr>травень </vt:lpstr>
      <vt:lpstr>червень</vt:lpstr>
      <vt:lpstr>липень </vt:lpstr>
      <vt:lpstr>серпень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2023-10-09T13:05:57Z</dcterms:modified>
</cp:coreProperties>
</file>